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3.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4.xml" ContentType="application/vnd.openxmlformats-officedocument.drawing+xml"/>
  <Override PartName="/xl/ctrlProps/ctrlProp16.xml" ContentType="application/vnd.ms-excel.controlproperties+xml"/>
  <Override PartName="/xl/drawings/drawing5.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G:\Tech Services\Drainage\Drainage Document Management Project\MPDM Downloads\Chap 3 - Engineering + Enviro Considerations\Chapter 3 - Appendix\"/>
    </mc:Choice>
  </mc:AlternateContent>
  <xr:revisionPtr revIDLastSave="0" documentId="8_{7E039BCE-F4CA-40D1-BF89-9875E14BA92C}" xr6:coauthVersionLast="45" xr6:coauthVersionMax="45" xr10:uidLastSave="{00000000-0000-0000-0000-000000000000}"/>
  <workbookProtection workbookPassword="BBBB" lockStructure="1"/>
  <bookViews>
    <workbookView xWindow="21480" yWindow="-120" windowWidth="29040" windowHeight="15840" xr2:uid="{00000000-000D-0000-FFFF-FFFF00000000}"/>
  </bookViews>
  <sheets>
    <sheet name="Design Data" sheetId="1" r:id="rId1"/>
    <sheet name="Plan Sheet" sheetId="8" r:id="rId2"/>
    <sheet name="Plan" sheetId="7" r:id="rId3"/>
    <sheet name="Calculations" sheetId="2" r:id="rId4"/>
    <sheet name="Help" sheetId="3" r:id="rId5"/>
  </sheets>
  <definedNames>
    <definedName name="anscount" hidden="1">1</definedName>
    <definedName name="BFo">'Design Data'!#REF!</definedName>
    <definedName name="Bwc">'Design Data'!$F$10</definedName>
    <definedName name="Bwi">'Design Data'!$C$10</definedName>
    <definedName name="Bwo">'Design Data'!$I$10</definedName>
    <definedName name="Cd">Calculations!$D$36</definedName>
    <definedName name="Cvn">Calculations!$F$36</definedName>
    <definedName name="d">'Design Data'!$F$14</definedName>
    <definedName name="drop">Calculations!$I$31</definedName>
    <definedName name="Hd">'Design Data'!$C$18</definedName>
    <definedName name="high">'Design Data'!$D$16</definedName>
    <definedName name="Hp">Calculations!$C$38</definedName>
    <definedName name="mc">'Design Data'!$F$12</definedName>
    <definedName name="mi">'Design Data'!$C$11</definedName>
    <definedName name="mo">'Design Data'!$I$11</definedName>
    <definedName name="ni">'Design Data'!$C$12</definedName>
    <definedName name="no">'Design Data'!$I$12</definedName>
    <definedName name="_xlnm.Print_Area" localSheetId="3">Calculations!$A$1:$J$94</definedName>
    <definedName name="_xlnm.Print_Area" localSheetId="0">'Design Data'!$A$1:$J$59</definedName>
    <definedName name="_xlnm.Print_Area" localSheetId="4">Help!$A$1:$J$136</definedName>
    <definedName name="_xlnm.Print_Area" localSheetId="2">Plan!$A$8:$J$62</definedName>
    <definedName name="_xlnm.Print_Area" localSheetId="1">'Plan Sheet'!$A$1:$J$62</definedName>
    <definedName name="_xlnm.Print_Titles" localSheetId="3">Calculations!$1:$6</definedName>
    <definedName name="_xlnm.Print_Titles" localSheetId="4">Help!$1:$3</definedName>
    <definedName name="Qhigh">'Design Data'!$C$21</definedName>
    <definedName name="Qlow">'Design Data'!$C$22</definedName>
    <definedName name="Sc">'Design Data'!$F$13</definedName>
    <definedName name="Si">'Design Data'!$C$13</definedName>
    <definedName name="So">'Design Data'!$I$13</definedName>
    <definedName name="solver_adj" localSheetId="3" hidden="1">Calculations!$C$11</definedName>
    <definedName name="solver_cvg" localSheetId="3" hidden="1">0.001</definedName>
    <definedName name="solver_drv" localSheetId="3" hidden="1">1</definedName>
    <definedName name="solver_est" localSheetId="3" hidden="1">1</definedName>
    <definedName name="solver_itr" localSheetId="3" hidden="1">100</definedName>
    <definedName name="solver_lhs1" localSheetId="3" hidden="1">Calculations!$C$13</definedName>
    <definedName name="solver_lin" localSheetId="3" hidden="1">2</definedName>
    <definedName name="solver_neg" localSheetId="3" hidden="1">2</definedName>
    <definedName name="solver_num" localSheetId="3" hidden="1">1</definedName>
    <definedName name="solver_nwt" localSheetId="3" hidden="1">1</definedName>
    <definedName name="solver_opt" localSheetId="3" hidden="1">Calculations!$C$13</definedName>
    <definedName name="solver_pre" localSheetId="3" hidden="1">0.000001</definedName>
    <definedName name="solver_rel1" localSheetId="3" hidden="1">2</definedName>
    <definedName name="solver_rhs1" localSheetId="3" hidden="1">Calculations!$J$11</definedName>
    <definedName name="solver_scl" localSheetId="3" hidden="1">2</definedName>
    <definedName name="solver_sho" localSheetId="3" hidden="1">2</definedName>
    <definedName name="solver_tim" localSheetId="3" hidden="1">100</definedName>
    <definedName name="solver_tol" localSheetId="3" hidden="1">0.05</definedName>
    <definedName name="solver_typ" localSheetId="3" hidden="1">1</definedName>
    <definedName name="solver_val" localSheetId="3" hidden="1">330</definedName>
    <definedName name="Tw">Calculations!$C$29</definedName>
    <definedName name="Vo">Calculations!$C$40</definedName>
    <definedName name="yc">Calculations!$C$18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2" i="2" l="1"/>
  <c r="B84" i="2" s="1"/>
  <c r="G41" i="8"/>
  <c r="G41" i="7" s="1"/>
  <c r="H6" i="2"/>
  <c r="H5" i="2"/>
  <c r="H6" i="7"/>
  <c r="H5" i="7"/>
  <c r="H6" i="8"/>
  <c r="H5" i="8"/>
  <c r="A2" i="2"/>
  <c r="F61" i="7"/>
  <c r="F61" i="8"/>
  <c r="H57" i="7"/>
  <c r="I55" i="7"/>
  <c r="F56" i="7"/>
  <c r="C6" i="7"/>
  <c r="C6" i="8"/>
  <c r="A2" i="7"/>
  <c r="A2" i="8"/>
  <c r="K19" i="2"/>
  <c r="C13" i="2"/>
  <c r="K12" i="2" s="1"/>
  <c r="F13" i="2"/>
  <c r="K17" i="2" s="1"/>
  <c r="C20" i="2"/>
  <c r="K13" i="2" s="1"/>
  <c r="C31" i="2"/>
  <c r="K14" i="2"/>
  <c r="J11" i="2"/>
  <c r="K11" i="2" s="1"/>
  <c r="K15" i="2"/>
  <c r="J12" i="2"/>
  <c r="K16" i="2" s="1"/>
  <c r="K18" i="2"/>
  <c r="C54" i="2"/>
  <c r="C55" i="2"/>
  <c r="C56" i="2" s="1"/>
  <c r="C23" i="2"/>
  <c r="I31" i="2"/>
  <c r="C32" i="2" s="1"/>
  <c r="C42" i="2" s="1"/>
  <c r="D46" i="2"/>
  <c r="D47" i="2" s="1"/>
  <c r="E46" i="2"/>
  <c r="F46" i="2"/>
  <c r="G46" i="2"/>
  <c r="D39" i="2"/>
  <c r="D40" i="2" s="1"/>
  <c r="E39" i="2"/>
  <c r="F39" i="2"/>
  <c r="G39" i="2"/>
  <c r="I83" i="2"/>
  <c r="G86" i="2"/>
  <c r="G83" i="2"/>
  <c r="K84" i="2"/>
  <c r="J84" i="2"/>
  <c r="D84" i="2"/>
  <c r="C4" i="2"/>
  <c r="H4" i="2"/>
  <c r="F21" i="2"/>
  <c r="F22" i="2"/>
  <c r="J29" i="2"/>
  <c r="J28" i="2"/>
  <c r="H46" i="2"/>
  <c r="H39" i="2"/>
  <c r="C41" i="2"/>
  <c r="C39" i="2"/>
  <c r="C5" i="2"/>
  <c r="C6" i="2"/>
  <c r="C46" i="2"/>
  <c r="C48" i="2"/>
  <c r="F54" i="2"/>
  <c r="F55" i="2"/>
  <c r="F56" i="2" s="1"/>
  <c r="F69" i="2"/>
  <c r="C69" i="2"/>
  <c r="C21" i="2"/>
  <c r="C22" i="2" s="1"/>
  <c r="C24" i="2"/>
  <c r="C72" i="1" s="1"/>
  <c r="F24" i="2"/>
  <c r="F20" i="2"/>
  <c r="F19" i="2"/>
  <c r="C19" i="2"/>
  <c r="F30" i="2"/>
  <c r="C30" i="2"/>
  <c r="F31" i="2"/>
  <c r="F12" i="2"/>
  <c r="C12" i="2"/>
  <c r="G12" i="1"/>
  <c r="E13" i="1"/>
  <c r="G13" i="1"/>
  <c r="F18" i="1"/>
  <c r="M17" i="1"/>
  <c r="D20" i="1"/>
  <c r="O18" i="1"/>
  <c r="M18" i="1"/>
  <c r="N18" i="1"/>
  <c r="C20" i="1" s="1"/>
  <c r="O17" i="1"/>
  <c r="N17" i="1"/>
  <c r="L21" i="1"/>
  <c r="I40" i="1"/>
  <c r="B33" i="1"/>
  <c r="C82" i="1"/>
  <c r="C93" i="1"/>
  <c r="C103" i="1"/>
  <c r="D103" i="1" s="1"/>
  <c r="A26" i="7"/>
  <c r="B32" i="7"/>
  <c r="I14" i="7"/>
  <c r="C14" i="7"/>
  <c r="I13" i="7"/>
  <c r="I12" i="7"/>
  <c r="C5" i="7"/>
  <c r="H4" i="7"/>
  <c r="C4" i="7"/>
  <c r="G51" i="8"/>
  <c r="G51" i="7" s="1"/>
  <c r="E40" i="8"/>
  <c r="E40" i="7" s="1"/>
  <c r="G50" i="8"/>
  <c r="G50" i="7" s="1"/>
  <c r="F20" i="8"/>
  <c r="F20" i="7"/>
  <c r="B27" i="7" s="1"/>
  <c r="G27" i="8"/>
  <c r="G27" i="7" s="1"/>
  <c r="H11" i="8"/>
  <c r="H11" i="7"/>
  <c r="I31" i="8"/>
  <c r="I31" i="7" s="1"/>
  <c r="F30" i="8"/>
  <c r="F30" i="7" s="1"/>
  <c r="H24" i="7" s="1"/>
  <c r="E31" i="8"/>
  <c r="E31" i="7" s="1"/>
  <c r="B21" i="8"/>
  <c r="B21" i="7"/>
  <c r="C57" i="8"/>
  <c r="C57" i="7" s="1"/>
  <c r="B55" i="8"/>
  <c r="B55" i="7"/>
  <c r="I29" i="8"/>
  <c r="I29" i="7" s="1"/>
  <c r="C43" i="8"/>
  <c r="C43" i="7"/>
  <c r="G44" i="8"/>
  <c r="G44" i="7" s="1"/>
  <c r="F42" i="8"/>
  <c r="F42" i="7"/>
  <c r="B42" i="8"/>
  <c r="B42" i="7" s="1"/>
  <c r="F56" i="8"/>
  <c r="C41" i="8"/>
  <c r="C41" i="7" s="1"/>
  <c r="C37" i="8"/>
  <c r="C37" i="7" s="1"/>
  <c r="C55" i="8"/>
  <c r="C55" i="7" s="1"/>
  <c r="D51" i="8"/>
  <c r="D51" i="7"/>
  <c r="G37" i="8"/>
  <c r="G37" i="7" s="1"/>
  <c r="B35" i="8"/>
  <c r="I21" i="8"/>
  <c r="I22" i="8"/>
  <c r="I23" i="8"/>
  <c r="D14" i="8"/>
  <c r="C5" i="8"/>
  <c r="H4" i="8"/>
  <c r="C4" i="8"/>
  <c r="C19" i="1"/>
  <c r="B30" i="7"/>
  <c r="B34" i="8"/>
  <c r="D82" i="1"/>
  <c r="F82" i="1" s="1"/>
  <c r="G82" i="1" s="1"/>
  <c r="H82" i="1" s="1"/>
  <c r="C94" i="1"/>
  <c r="D94" i="1" s="1"/>
  <c r="D41" i="2"/>
  <c r="F94" i="1" l="1"/>
  <c r="E94" i="1"/>
  <c r="F103" i="1"/>
  <c r="G103" i="1" s="1"/>
  <c r="H103" i="1" s="1"/>
  <c r="E103" i="1"/>
  <c r="K103" i="1" s="1"/>
  <c r="D72" i="1"/>
  <c r="D64" i="1"/>
  <c r="C73" i="1"/>
  <c r="D73" i="1" s="1"/>
  <c r="E36" i="1"/>
  <c r="F57" i="2"/>
  <c r="F68" i="2" s="1"/>
  <c r="F75" i="2" s="1"/>
  <c r="D48" i="2"/>
  <c r="C95" i="1"/>
  <c r="D95" i="1" s="1"/>
  <c r="B30" i="8"/>
  <c r="D42" i="2"/>
  <c r="E40" i="2" s="1"/>
  <c r="L8" i="2"/>
  <c r="M25" i="1" s="1"/>
  <c r="F32" i="2"/>
  <c r="C49" i="2" s="1"/>
  <c r="B36" i="1"/>
  <c r="E28" i="1"/>
  <c r="I44" i="1"/>
  <c r="D37" i="1"/>
  <c r="G54" i="1"/>
  <c r="D38" i="1"/>
  <c r="L3" i="8"/>
  <c r="C57" i="2"/>
  <c r="G94" i="1"/>
  <c r="H94" i="1" s="1"/>
  <c r="K94" i="1"/>
  <c r="C96" i="1"/>
  <c r="C97" i="1" s="1"/>
  <c r="C83" i="1"/>
  <c r="D93" i="1"/>
  <c r="F58" i="2"/>
  <c r="C74" i="1"/>
  <c r="C75" i="1" s="1"/>
  <c r="B33" i="8"/>
  <c r="B31" i="7"/>
  <c r="D55" i="2"/>
  <c r="C62" i="2"/>
  <c r="E82" i="1"/>
  <c r="K82" i="1" s="1"/>
  <c r="B26" i="7"/>
  <c r="B29" i="8"/>
  <c r="E27" i="1" l="1"/>
  <c r="B35" i="1"/>
  <c r="L5" i="8"/>
  <c r="F30" i="1"/>
  <c r="I45" i="1"/>
  <c r="C39" i="1"/>
  <c r="G48" i="1"/>
  <c r="D49" i="2"/>
  <c r="E47" i="2" s="1"/>
  <c r="I33" i="8"/>
  <c r="G49" i="1"/>
  <c r="I36" i="1"/>
  <c r="F41" i="1"/>
  <c r="F31" i="1"/>
  <c r="G55" i="1"/>
  <c r="D35" i="1"/>
  <c r="I33" i="1"/>
  <c r="G56" i="1"/>
  <c r="C31" i="1"/>
  <c r="D32" i="1"/>
  <c r="E41" i="2"/>
  <c r="E42" i="2"/>
  <c r="F40" i="2" s="1"/>
  <c r="G36" i="1"/>
  <c r="C55" i="1"/>
  <c r="I35" i="1"/>
  <c r="B54" i="1"/>
  <c r="H38" i="1"/>
  <c r="I42" i="1"/>
  <c r="C38" i="1"/>
  <c r="G51" i="1"/>
  <c r="C11" i="8"/>
  <c r="C32" i="1"/>
  <c r="D49" i="1"/>
  <c r="G33" i="1"/>
  <c r="D33" i="1"/>
  <c r="C13" i="8"/>
  <c r="H25" i="7" s="1"/>
  <c r="F72" i="1"/>
  <c r="E72" i="1"/>
  <c r="F73" i="1"/>
  <c r="E73" i="1"/>
  <c r="D23" i="8"/>
  <c r="D23" i="7" s="1"/>
  <c r="C11" i="7"/>
  <c r="L1" i="8"/>
  <c r="D75" i="1"/>
  <c r="D96" i="1"/>
  <c r="C68" i="2"/>
  <c r="C75" i="2" s="1"/>
  <c r="C58" i="2"/>
  <c r="G50" i="1"/>
  <c r="G32" i="1"/>
  <c r="G52" i="1"/>
  <c r="C10" i="8"/>
  <c r="D82" i="2" s="1"/>
  <c r="D74" i="1"/>
  <c r="F60" i="2"/>
  <c r="F59" i="2"/>
  <c r="E93" i="1"/>
  <c r="F93" i="1"/>
  <c r="E95" i="1"/>
  <c r="F95" i="1"/>
  <c r="L2" i="8"/>
  <c r="C12" i="8"/>
  <c r="C9" i="8"/>
  <c r="C76" i="1"/>
  <c r="D97" i="1"/>
  <c r="C98" i="1"/>
  <c r="D83" i="1"/>
  <c r="C84" i="1"/>
  <c r="L4" i="8"/>
  <c r="D26" i="8"/>
  <c r="E49" i="2" l="1"/>
  <c r="F47" i="2" s="1"/>
  <c r="E48" i="2"/>
  <c r="C13" i="7"/>
  <c r="F42" i="2"/>
  <c r="G40" i="2" s="1"/>
  <c r="F41" i="2"/>
  <c r="G42" i="1"/>
  <c r="G53" i="1"/>
  <c r="E55" i="1" s="1"/>
  <c r="G72" i="1"/>
  <c r="H72" i="1" s="1"/>
  <c r="K72" i="1"/>
  <c r="E83" i="1"/>
  <c r="F83" i="1"/>
  <c r="E97" i="1"/>
  <c r="F97" i="1"/>
  <c r="D76" i="1"/>
  <c r="C77" i="1"/>
  <c r="E74" i="1"/>
  <c r="F74" i="1"/>
  <c r="D26" i="7"/>
  <c r="J24" i="7"/>
  <c r="C99" i="1"/>
  <c r="D98" i="1"/>
  <c r="C9" i="7"/>
  <c r="E10" i="8"/>
  <c r="E12" i="8"/>
  <c r="E13" i="8"/>
  <c r="E11" i="8"/>
  <c r="G95" i="1"/>
  <c r="H95" i="1" s="1"/>
  <c r="I95" i="1" s="1"/>
  <c r="K95" i="1"/>
  <c r="F61" i="2"/>
  <c r="F74" i="2"/>
  <c r="F76" i="2" s="1"/>
  <c r="J85" i="2"/>
  <c r="B86" i="2"/>
  <c r="I44" i="8"/>
  <c r="I44" i="7" s="1"/>
  <c r="K85" i="2"/>
  <c r="G87" i="2"/>
  <c r="D85" i="2"/>
  <c r="C10" i="7"/>
  <c r="B93" i="2"/>
  <c r="B83" i="2"/>
  <c r="F22" i="8"/>
  <c r="F22" i="7" s="1"/>
  <c r="B85" i="2"/>
  <c r="G82" i="2"/>
  <c r="C60" i="2"/>
  <c r="C59" i="2"/>
  <c r="E96" i="1"/>
  <c r="F96" i="1"/>
  <c r="A33" i="8"/>
  <c r="A30" i="7" s="1"/>
  <c r="A30" i="8"/>
  <c r="A27" i="7" s="1"/>
  <c r="A31" i="8"/>
  <c r="A28" i="7" s="1"/>
  <c r="G73" i="1"/>
  <c r="H73" i="1" s="1"/>
  <c r="I73" i="1" s="1"/>
  <c r="K73" i="1"/>
  <c r="D84" i="1"/>
  <c r="C85" i="1"/>
  <c r="G31" i="8"/>
  <c r="G31" i="7" s="1"/>
  <c r="D83" i="2"/>
  <c r="D86" i="2" s="1"/>
  <c r="C12" i="7"/>
  <c r="A34" i="8" s="1"/>
  <c r="A31" i="7" s="1"/>
  <c r="K83" i="2"/>
  <c r="J83" i="2"/>
  <c r="K82" i="2"/>
  <c r="I24" i="7"/>
  <c r="I25" i="7"/>
  <c r="A32" i="8" s="1"/>
  <c r="A29" i="7" s="1"/>
  <c r="G93" i="1"/>
  <c r="H93" i="1" s="1"/>
  <c r="K93" i="1"/>
  <c r="L94" i="1" s="1"/>
  <c r="M94" i="1" s="1"/>
  <c r="F75" i="1"/>
  <c r="E75" i="1"/>
  <c r="J82" i="2"/>
  <c r="G42" i="2" l="1"/>
  <c r="H40" i="2" s="1"/>
  <c r="G41" i="2"/>
  <c r="B87" i="2"/>
  <c r="B88" i="2" s="1"/>
  <c r="C88" i="2" s="1"/>
  <c r="I9" i="8" s="1"/>
  <c r="I18" i="8" s="1"/>
  <c r="F48" i="2"/>
  <c r="F49" i="2"/>
  <c r="G47" i="2" s="1"/>
  <c r="J86" i="2"/>
  <c r="I86" i="2" s="1"/>
  <c r="K86" i="2"/>
  <c r="D92" i="2" s="1"/>
  <c r="A35" i="8"/>
  <c r="A32" i="7" s="1"/>
  <c r="L95" i="1"/>
  <c r="M95" i="1" s="1"/>
  <c r="N95" i="1" s="1"/>
  <c r="F98" i="1"/>
  <c r="E98" i="1"/>
  <c r="B28" i="7"/>
  <c r="B31" i="8"/>
  <c r="I94" i="1"/>
  <c r="N94" i="1" s="1"/>
  <c r="O94" i="1" s="1"/>
  <c r="L73" i="1"/>
  <c r="M73" i="1" s="1"/>
  <c r="G96" i="1"/>
  <c r="H96" i="1" s="1"/>
  <c r="I96" i="1" s="1"/>
  <c r="K96" i="1"/>
  <c r="L96" i="1" s="1"/>
  <c r="M96" i="1" s="1"/>
  <c r="B92" i="2"/>
  <c r="B94" i="2" s="1"/>
  <c r="C94" i="2" s="1"/>
  <c r="I10" i="8" s="1"/>
  <c r="G84" i="2"/>
  <c r="G85" i="2" s="1"/>
  <c r="G88" i="2" s="1"/>
  <c r="D99" i="1"/>
  <c r="C100" i="1"/>
  <c r="D77" i="1"/>
  <c r="C78" i="1"/>
  <c r="G83" i="1"/>
  <c r="H83" i="1" s="1"/>
  <c r="I83" i="1" s="1"/>
  <c r="K83" i="1"/>
  <c r="G75" i="1"/>
  <c r="H75" i="1" s="1"/>
  <c r="K75" i="1"/>
  <c r="D85" i="1"/>
  <c r="C86" i="1"/>
  <c r="N73" i="1"/>
  <c r="O73" i="1" s="1"/>
  <c r="E10" i="7"/>
  <c r="E12" i="7"/>
  <c r="E13" i="7"/>
  <c r="E11" i="7"/>
  <c r="G74" i="1"/>
  <c r="H74" i="1" s="1"/>
  <c r="I74" i="1" s="1"/>
  <c r="K74" i="1"/>
  <c r="L75" i="1" s="1"/>
  <c r="M75" i="1" s="1"/>
  <c r="E76" i="1"/>
  <c r="F76" i="1"/>
  <c r="B29" i="7"/>
  <c r="B32" i="8"/>
  <c r="F84" i="1"/>
  <c r="E84" i="1"/>
  <c r="C61" i="2"/>
  <c r="C74" i="2"/>
  <c r="C76" i="2" s="1"/>
  <c r="G97" i="1"/>
  <c r="H97" i="1" s="1"/>
  <c r="I97" i="1" s="1"/>
  <c r="K97" i="1"/>
  <c r="I9" i="7" l="1"/>
  <c r="I75" i="1"/>
  <c r="H88" i="2"/>
  <c r="I11" i="8" s="1"/>
  <c r="I20" i="8" s="1"/>
  <c r="G48" i="2"/>
  <c r="G49" i="2"/>
  <c r="H47" i="2" s="1"/>
  <c r="H42" i="2"/>
  <c r="H41" i="2"/>
  <c r="I11" i="7"/>
  <c r="N96" i="1"/>
  <c r="K98" i="1"/>
  <c r="G98" i="1"/>
  <c r="H98" i="1" s="1"/>
  <c r="I98" i="1" s="1"/>
  <c r="G76" i="1"/>
  <c r="H76" i="1" s="1"/>
  <c r="I76" i="1" s="1"/>
  <c r="K76" i="1"/>
  <c r="L76" i="1"/>
  <c r="M76" i="1" s="1"/>
  <c r="C79" i="1"/>
  <c r="D78" i="1"/>
  <c r="D100" i="1"/>
  <c r="C101" i="1"/>
  <c r="K84" i="1"/>
  <c r="G84" i="1"/>
  <c r="H84" i="1" s="1"/>
  <c r="I84" i="1" s="1"/>
  <c r="D86" i="1"/>
  <c r="C87" i="1"/>
  <c r="N75" i="1"/>
  <c r="E99" i="1"/>
  <c r="F99" i="1"/>
  <c r="I19" i="8"/>
  <c r="I10" i="7"/>
  <c r="L74" i="1"/>
  <c r="M74" i="1" s="1"/>
  <c r="N74" i="1" s="1"/>
  <c r="O74" i="1" s="1"/>
  <c r="F85" i="1"/>
  <c r="E85" i="1"/>
  <c r="L84" i="1"/>
  <c r="M84" i="1" s="1"/>
  <c r="L83" i="1"/>
  <c r="M83" i="1" s="1"/>
  <c r="N83" i="1" s="1"/>
  <c r="P83" i="1" s="1"/>
  <c r="F77" i="1"/>
  <c r="E77" i="1"/>
  <c r="L97" i="1"/>
  <c r="M97" i="1" s="1"/>
  <c r="N97" i="1" s="1"/>
  <c r="O95" i="1"/>
  <c r="O96" i="1" s="1"/>
  <c r="I24" i="8" l="1"/>
  <c r="C27" i="1"/>
  <c r="C26" i="1"/>
  <c r="O75" i="1"/>
  <c r="H49" i="2"/>
  <c r="H48" i="2"/>
  <c r="G77" i="1"/>
  <c r="H77" i="1" s="1"/>
  <c r="I77" i="1" s="1"/>
  <c r="K77" i="1"/>
  <c r="L77" i="1" s="1"/>
  <c r="M77" i="1" s="1"/>
  <c r="K85" i="1"/>
  <c r="L85" i="1" s="1"/>
  <c r="M85" i="1" s="1"/>
  <c r="G85" i="1"/>
  <c r="H85" i="1" s="1"/>
  <c r="I85" i="1" s="1"/>
  <c r="C88" i="1"/>
  <c r="D87" i="1"/>
  <c r="F78" i="1"/>
  <c r="E78" i="1"/>
  <c r="O97" i="1"/>
  <c r="G99" i="1"/>
  <c r="H99" i="1" s="1"/>
  <c r="I99" i="1" s="1"/>
  <c r="K99" i="1"/>
  <c r="L98" i="1"/>
  <c r="M98" i="1" s="1"/>
  <c r="N98" i="1" s="1"/>
  <c r="F86" i="1"/>
  <c r="E86" i="1"/>
  <c r="D101" i="1"/>
  <c r="C102" i="1"/>
  <c r="C80" i="1"/>
  <c r="D79" i="1"/>
  <c r="N76" i="1"/>
  <c r="N84" i="1"/>
  <c r="P84" i="1" s="1"/>
  <c r="E100" i="1"/>
  <c r="F100" i="1"/>
  <c r="O76" i="1" l="1"/>
  <c r="F87" i="1"/>
  <c r="E87" i="1"/>
  <c r="C81" i="1"/>
  <c r="D80" i="1"/>
  <c r="D102" i="1"/>
  <c r="K86" i="1"/>
  <c r="G86" i="1"/>
  <c r="H86" i="1" s="1"/>
  <c r="I86" i="1" s="1"/>
  <c r="G78" i="1"/>
  <c r="H78" i="1" s="1"/>
  <c r="I78" i="1" s="1"/>
  <c r="K78" i="1"/>
  <c r="C89" i="1"/>
  <c r="D88" i="1"/>
  <c r="N77" i="1"/>
  <c r="O77" i="1" s="1"/>
  <c r="G100" i="1"/>
  <c r="H100" i="1" s="1"/>
  <c r="I100" i="1" s="1"/>
  <c r="K100" i="1"/>
  <c r="L100" i="1" s="1"/>
  <c r="M100" i="1" s="1"/>
  <c r="O98" i="1"/>
  <c r="N85" i="1"/>
  <c r="P85" i="1" s="1"/>
  <c r="F79" i="1"/>
  <c r="E79" i="1"/>
  <c r="F101" i="1"/>
  <c r="E101" i="1"/>
  <c r="L99" i="1"/>
  <c r="M99" i="1" s="1"/>
  <c r="N99" i="1" s="1"/>
  <c r="L86" i="1"/>
  <c r="M86" i="1" s="1"/>
  <c r="N86" i="1" l="1"/>
  <c r="P86" i="1" s="1"/>
  <c r="F80" i="1"/>
  <c r="E80" i="1"/>
  <c r="C90" i="1"/>
  <c r="D89" i="1"/>
  <c r="K101" i="1"/>
  <c r="L101" i="1" s="1"/>
  <c r="M101" i="1" s="1"/>
  <c r="G101" i="1"/>
  <c r="H101" i="1" s="1"/>
  <c r="I101" i="1" s="1"/>
  <c r="O99" i="1"/>
  <c r="G87" i="1"/>
  <c r="H87" i="1" s="1"/>
  <c r="I87" i="1" s="1"/>
  <c r="K87" i="1"/>
  <c r="L87" i="1" s="1"/>
  <c r="M87" i="1" s="1"/>
  <c r="D81" i="1"/>
  <c r="G79" i="1"/>
  <c r="H79" i="1" s="1"/>
  <c r="I79" i="1" s="1"/>
  <c r="K79" i="1"/>
  <c r="L79" i="1" s="1"/>
  <c r="M79" i="1" s="1"/>
  <c r="N100" i="1"/>
  <c r="F88" i="1"/>
  <c r="E88" i="1"/>
  <c r="E102" i="1"/>
  <c r="F102" i="1"/>
  <c r="L78" i="1"/>
  <c r="M78" i="1" s="1"/>
  <c r="N78" i="1" s="1"/>
  <c r="O78" i="1" s="1"/>
  <c r="N79" i="1" l="1"/>
  <c r="O79" i="1" s="1"/>
  <c r="G80" i="1"/>
  <c r="H80" i="1" s="1"/>
  <c r="I80" i="1" s="1"/>
  <c r="K80" i="1"/>
  <c r="L80" i="1" s="1"/>
  <c r="M80" i="1" s="1"/>
  <c r="G88" i="1"/>
  <c r="H88" i="1" s="1"/>
  <c r="I88" i="1" s="1"/>
  <c r="K88" i="1"/>
  <c r="L88" i="1"/>
  <c r="M88" i="1" s="1"/>
  <c r="O100" i="1"/>
  <c r="F89" i="1"/>
  <c r="E89" i="1"/>
  <c r="G102" i="1"/>
  <c r="H102" i="1" s="1"/>
  <c r="K102" i="1"/>
  <c r="L103" i="1" s="1"/>
  <c r="M103" i="1" s="1"/>
  <c r="F81" i="1"/>
  <c r="E81" i="1"/>
  <c r="N87" i="1"/>
  <c r="P87" i="1" s="1"/>
  <c r="N101" i="1"/>
  <c r="C91" i="1"/>
  <c r="D90" i="1"/>
  <c r="E90" i="1" l="1"/>
  <c r="F90" i="1"/>
  <c r="N80" i="1"/>
  <c r="I103" i="1"/>
  <c r="N103" i="1" s="1"/>
  <c r="I102" i="1"/>
  <c r="L102" i="1"/>
  <c r="M102" i="1" s="1"/>
  <c r="C92" i="1"/>
  <c r="D91" i="1"/>
  <c r="G81" i="1"/>
  <c r="H81" i="1" s="1"/>
  <c r="K81" i="1"/>
  <c r="L82" i="1" s="1"/>
  <c r="M82" i="1" s="1"/>
  <c r="G89" i="1"/>
  <c r="H89" i="1" s="1"/>
  <c r="I89" i="1" s="1"/>
  <c r="K89" i="1"/>
  <c r="N88" i="1"/>
  <c r="P88" i="1" s="1"/>
  <c r="O101" i="1"/>
  <c r="L81" i="1"/>
  <c r="M81" i="1" s="1"/>
  <c r="O80" i="1"/>
  <c r="I81" i="1" l="1"/>
  <c r="N81" i="1" s="1"/>
  <c r="I82" i="1"/>
  <c r="N82" i="1" s="1"/>
  <c r="O81" i="1"/>
  <c r="N102" i="1"/>
  <c r="O102" i="1" s="1"/>
  <c r="O103" i="1" s="1"/>
  <c r="K90" i="1"/>
  <c r="G90" i="1"/>
  <c r="H90" i="1" s="1"/>
  <c r="I90" i="1" s="1"/>
  <c r="F91" i="1"/>
  <c r="E91" i="1"/>
  <c r="D92" i="1"/>
  <c r="L89" i="1"/>
  <c r="M89" i="1" s="1"/>
  <c r="N89" i="1" s="1"/>
  <c r="P89" i="1" s="1"/>
  <c r="O82" i="1" l="1"/>
  <c r="D65" i="1" s="1"/>
  <c r="G91" i="1"/>
  <c r="H91" i="1" s="1"/>
  <c r="I91" i="1" s="1"/>
  <c r="K91" i="1"/>
  <c r="L91" i="1" s="1"/>
  <c r="M91" i="1" s="1"/>
  <c r="F92" i="1"/>
  <c r="E92" i="1"/>
  <c r="L90" i="1"/>
  <c r="M90" i="1" s="1"/>
  <c r="N90" i="1" s="1"/>
  <c r="P90" i="1" s="1"/>
  <c r="G92" i="1" l="1"/>
  <c r="H92" i="1" s="1"/>
  <c r="K92" i="1"/>
  <c r="L93" i="1" s="1"/>
  <c r="M93" i="1" s="1"/>
  <c r="N91" i="1"/>
  <c r="P91" i="1" s="1"/>
  <c r="L92" i="1" l="1"/>
  <c r="M92" i="1" s="1"/>
  <c r="I92" i="1"/>
  <c r="I93" i="1"/>
  <c r="N93" i="1" s="1"/>
  <c r="N92" i="1" l="1"/>
  <c r="P92" i="1" s="1"/>
  <c r="P93" i="1" s="1"/>
  <c r="D66" i="1" l="1"/>
  <c r="D6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Norman Friedrich</author>
  </authors>
  <commentList>
    <comment ref="B9" authorId="0" shapeId="0" xr:uid="{00000000-0006-0000-0000-000001000000}">
      <text>
        <r>
          <rPr>
            <sz val="10"/>
            <color indexed="81"/>
            <rFont val="Tahoma"/>
            <family val="2"/>
          </rPr>
          <t>Enter the information for the non-armored Inlet channel upstream of the Rock Chute.</t>
        </r>
      </text>
    </comment>
    <comment ref="H9" authorId="0" shapeId="0" xr:uid="{00000000-0006-0000-0000-000002000000}">
      <text>
        <r>
          <rPr>
            <sz val="10"/>
            <color indexed="81"/>
            <rFont val="Tahoma"/>
            <family val="2"/>
          </rPr>
          <t>Enter the information for the non-armored outlet channel downstream of the Rock Chute.</t>
        </r>
      </text>
    </comment>
    <comment ref="B14" authorId="0" shapeId="0" xr:uid="{00000000-0006-0000-0000-000003000000}">
      <text>
        <r>
          <rPr>
            <sz val="10"/>
            <color indexed="81"/>
            <rFont val="Tahoma"/>
            <family val="2"/>
          </rPr>
          <t>Berm height above the top of rock.</t>
        </r>
      </text>
    </comment>
    <comment ref="B15" authorId="0" shapeId="0" xr:uid="{00000000-0006-0000-0000-000004000000}">
      <text>
        <r>
          <rPr>
            <sz val="10"/>
            <color indexed="81"/>
            <rFont val="Tahoma"/>
            <family val="2"/>
          </rPr>
          <t>Minimum additional height of rock above the Qlow flow elevation.</t>
        </r>
      </text>
    </comment>
    <comment ref="D17" authorId="0" shapeId="0" xr:uid="{00000000-0006-0000-0000-000005000000}">
      <text>
        <r>
          <rPr>
            <sz val="10"/>
            <color indexed="81"/>
            <rFont val="Tahoma"/>
            <family val="2"/>
          </rPr>
          <t>Select the rainfall for a 5yr, 24  hr storm at your location. This along with the DA determines the design storm frequency.</t>
        </r>
      </text>
    </comment>
    <comment ref="F52" authorId="0" shapeId="0" xr:uid="{00000000-0006-0000-0000-000006000000}">
      <text>
        <r>
          <rPr>
            <sz val="10"/>
            <color indexed="81"/>
            <rFont val="Tahoma"/>
            <family val="2"/>
          </rPr>
          <t>The D50 for "Angular riprap" is determined  directly from the test computations. A size to weight conversion is used as found in ASTM D5519-07 Eq. A1.4, using a shape that is half way between a perfect cube and a perfect sphere.</t>
        </r>
      </text>
    </comment>
  </commentList>
</comments>
</file>

<file path=xl/sharedStrings.xml><?xml version="1.0" encoding="utf-8"?>
<sst xmlns="http://schemas.openxmlformats.org/spreadsheetml/2006/main" count="552" uniqueCount="405">
  <si>
    <r>
      <t xml:space="preserve">This sheet gives the Profile, Cross Sections, and Quantities (along with a cost estimate) for the design.  The user may input all red, italicized values and text.  The design values can be changed by the user to make them more appropriate for construction </t>
    </r>
    <r>
      <rPr>
        <i/>
        <sz val="12"/>
        <rFont val="Arial"/>
        <family val="2"/>
      </rPr>
      <t>(</t>
    </r>
    <r>
      <rPr>
        <i/>
        <u/>
        <sz val="12"/>
        <rFont val="Arial"/>
        <family val="2"/>
      </rPr>
      <t>we strongly discourage reducing the design values below what the program calculated</t>
    </r>
    <r>
      <rPr>
        <i/>
        <sz val="12"/>
        <rFont val="Arial"/>
        <family val="2"/>
      </rPr>
      <t>)</t>
    </r>
    <r>
      <rPr>
        <sz val="12"/>
        <rFont val="Arial"/>
        <family val="2"/>
      </rPr>
      <t xml:space="preserve">.  The user must enter the quantity of Excavation, Earthfill, and Seeding (if needed).  Input the unit cost for each item in the cost estimate box.  There are two print buttons in the upper left:  </t>
    </r>
    <r>
      <rPr>
        <b/>
        <sz val="12"/>
        <color indexed="10"/>
        <rFont val="Arial"/>
        <family val="2"/>
      </rPr>
      <t xml:space="preserve">Print Documentation </t>
    </r>
    <r>
      <rPr>
        <sz val="12"/>
        <rFont val="Arial"/>
        <family val="2"/>
      </rPr>
      <t xml:space="preserve">will print this page as it appears on the screen (in addition to 3 pages of design information), and </t>
    </r>
    <r>
      <rPr>
        <b/>
        <sz val="12"/>
        <color indexed="10"/>
        <rFont val="Arial"/>
        <family val="2"/>
      </rPr>
      <t>Print Plan</t>
    </r>
    <r>
      <rPr>
        <sz val="12"/>
        <rFont val="Arial"/>
        <family val="2"/>
      </rPr>
      <t xml:space="preserve"> will print a modified page that is a copy of the Plan Sheet (without the cost estimate).  This page can then be pasted on the plan and includes stakeout notes for the finished rock chute grade.  Use the </t>
    </r>
    <r>
      <rPr>
        <b/>
        <sz val="12"/>
        <color indexed="12"/>
        <rFont val="Arial"/>
        <family val="2"/>
      </rPr>
      <t>Back to Design</t>
    </r>
    <r>
      <rPr>
        <sz val="12"/>
        <rFont val="Arial"/>
        <family val="2"/>
      </rPr>
      <t xml:space="preserve"> button to return to the design data sheet.  The</t>
    </r>
    <r>
      <rPr>
        <b/>
        <sz val="12"/>
        <color indexed="12"/>
        <rFont val="Arial"/>
        <family val="2"/>
      </rPr>
      <t xml:space="preserve"> Instructions</t>
    </r>
    <r>
      <rPr>
        <sz val="12"/>
        <rFont val="Arial"/>
        <family val="2"/>
      </rPr>
      <t xml:space="preserve"> button (in the upper right) switches the user to this page.  A uniform rock riprap size is required.  Uniformly sized materials remained stable at higher flow rates than non-uniform (well graded) materials.   </t>
    </r>
  </si>
  <si>
    <t>% Passing</t>
  </si>
  <si>
    <t>Diameter, in. (weight, lbs.)</t>
  </si>
  <si>
    <r>
      <t>D</t>
    </r>
    <r>
      <rPr>
        <vertAlign val="subscript"/>
        <sz val="12"/>
        <rFont val="Arial"/>
        <family val="2"/>
      </rPr>
      <t>100</t>
    </r>
  </si>
  <si>
    <r>
      <t>D</t>
    </r>
    <r>
      <rPr>
        <vertAlign val="subscript"/>
        <sz val="12"/>
        <rFont val="Arial"/>
        <family val="2"/>
      </rPr>
      <t>85</t>
    </r>
  </si>
  <si>
    <r>
      <t>D</t>
    </r>
    <r>
      <rPr>
        <vertAlign val="subscript"/>
        <sz val="12"/>
        <rFont val="Arial"/>
        <family val="2"/>
      </rPr>
      <t>50</t>
    </r>
  </si>
  <si>
    <r>
      <t>D</t>
    </r>
    <r>
      <rPr>
        <vertAlign val="subscript"/>
        <sz val="12"/>
        <rFont val="Arial"/>
        <family val="2"/>
      </rPr>
      <t>10</t>
    </r>
  </si>
  <si>
    <t>Rock Gradation Envelope</t>
  </si>
  <si>
    <t>Stakeout Notes</t>
  </si>
  <si>
    <t xml:space="preserve">    function adequately</t>
  </si>
  <si>
    <t>*** The outlet</t>
  </si>
  <si>
    <r>
      <t xml:space="preserve">        </t>
    </r>
    <r>
      <rPr>
        <b/>
        <i/>
        <u/>
        <sz val="12"/>
        <rFont val="Arial"/>
        <family val="2"/>
      </rPr>
      <t>Chute</t>
    </r>
  </si>
  <si>
    <r>
      <t xml:space="preserve">         </t>
    </r>
    <r>
      <rPr>
        <b/>
        <i/>
        <u/>
        <sz val="12"/>
        <rFont val="Arial"/>
        <family val="2"/>
      </rPr>
      <t>Outlet Channel</t>
    </r>
  </si>
  <si>
    <r>
      <t xml:space="preserve">          </t>
    </r>
    <r>
      <rPr>
        <b/>
        <i/>
        <u/>
        <sz val="12"/>
        <rFont val="Arial"/>
        <family val="2"/>
      </rPr>
      <t>Inlet Channel</t>
    </r>
  </si>
  <si>
    <t>Designates the bottom width for the inlet channel, the chute, and the outlet channel sections.</t>
  </si>
  <si>
    <r>
      <t>Relative loss of energy = (1-E</t>
    </r>
    <r>
      <rPr>
        <i/>
        <vertAlign val="subscript"/>
        <sz val="12"/>
        <rFont val="Arial"/>
        <family val="2"/>
      </rPr>
      <t>2</t>
    </r>
    <r>
      <rPr>
        <i/>
        <sz val="12"/>
        <rFont val="Arial"/>
        <family val="2"/>
      </rPr>
      <t>/E</t>
    </r>
    <r>
      <rPr>
        <i/>
        <vertAlign val="subscript"/>
        <sz val="12"/>
        <rFont val="Arial"/>
        <family val="2"/>
      </rPr>
      <t>1</t>
    </r>
    <r>
      <rPr>
        <i/>
        <sz val="12"/>
        <rFont val="Arial"/>
        <family val="2"/>
      </rPr>
      <t>)*100</t>
    </r>
    <r>
      <rPr>
        <i/>
        <vertAlign val="subscript"/>
        <sz val="12"/>
        <rFont val="Arial"/>
        <family val="2"/>
      </rPr>
      <t>.</t>
    </r>
  </si>
  <si>
    <t>approach velocity and head).</t>
  </si>
  <si>
    <t xml:space="preserve">Normal depth in the inlet channel determined by using Manning's equation (accelerated flow </t>
  </si>
  <si>
    <r>
      <t>Critical depth occurs 2y</t>
    </r>
    <r>
      <rPr>
        <i/>
        <vertAlign val="subscript"/>
        <sz val="12"/>
        <rFont val="Arial"/>
        <family val="2"/>
      </rPr>
      <t>c</t>
    </r>
    <r>
      <rPr>
        <i/>
        <sz val="12"/>
        <rFont val="Arial"/>
        <family val="2"/>
      </rPr>
      <t xml:space="preserve"> to 4y</t>
    </r>
    <r>
      <rPr>
        <i/>
        <vertAlign val="subscript"/>
        <sz val="12"/>
        <rFont val="Arial"/>
        <family val="2"/>
      </rPr>
      <t>c</t>
    </r>
    <r>
      <rPr>
        <i/>
        <sz val="12"/>
        <rFont val="Arial"/>
        <family val="2"/>
      </rPr>
      <t xml:space="preserve"> upstream of the rock chute crest (0.715y</t>
    </r>
    <r>
      <rPr>
        <i/>
        <vertAlign val="subscript"/>
        <sz val="12"/>
        <rFont val="Arial"/>
        <family val="2"/>
      </rPr>
      <t>c</t>
    </r>
    <r>
      <rPr>
        <i/>
        <sz val="12"/>
        <rFont val="Arial"/>
        <family val="2"/>
      </rPr>
      <t xml:space="preserve"> occurs at the crest).</t>
    </r>
  </si>
  <si>
    <t>Woodbury</t>
  </si>
  <si>
    <t>Area of flow corresponding to normal depth in the chute.</t>
  </si>
  <si>
    <r>
      <t xml:space="preserve">Total energy </t>
    </r>
    <r>
      <rPr>
        <i/>
        <u/>
        <sz val="12"/>
        <rFont val="Arial"/>
        <family val="2"/>
      </rPr>
      <t>before</t>
    </r>
    <r>
      <rPr>
        <i/>
        <sz val="12"/>
        <rFont val="Arial"/>
        <family val="2"/>
      </rPr>
      <t xml:space="preserve"> the jump.</t>
    </r>
  </si>
  <si>
    <r>
      <t xml:space="preserve">Total energy </t>
    </r>
    <r>
      <rPr>
        <i/>
        <u/>
        <sz val="12"/>
        <rFont val="Arial"/>
        <family val="2"/>
      </rPr>
      <t>after</t>
    </r>
    <r>
      <rPr>
        <i/>
        <sz val="12"/>
        <rFont val="Arial"/>
        <family val="2"/>
      </rPr>
      <t xml:space="preserve"> the jump.</t>
    </r>
  </si>
  <si>
    <t>Froude number corresponding to normal chute depth.</t>
  </si>
  <si>
    <t>Total minimum specific energy head (sum of critical depth and velocity head).</t>
  </si>
  <si>
    <r>
      <t>Velocity head (V</t>
    </r>
    <r>
      <rPr>
        <i/>
        <vertAlign val="superscript"/>
        <sz val="12"/>
        <rFont val="Arial"/>
        <family val="2"/>
      </rPr>
      <t>2</t>
    </r>
    <r>
      <rPr>
        <i/>
        <sz val="12"/>
        <rFont val="Arial"/>
        <family val="2"/>
      </rPr>
      <t>/2g) corresponding to velocity at critical depth.</t>
    </r>
  </si>
  <si>
    <t>Head upstream of the weir crest required to force flow through the weir.</t>
  </si>
  <si>
    <r>
      <t>Total energy head (sum of H</t>
    </r>
    <r>
      <rPr>
        <i/>
        <vertAlign val="subscript"/>
        <sz val="12"/>
        <rFont val="Arial"/>
        <family val="2"/>
      </rPr>
      <t>p</t>
    </r>
    <r>
      <rPr>
        <i/>
        <sz val="12"/>
        <rFont val="Arial"/>
        <family val="2"/>
      </rPr>
      <t xml:space="preserve"> and the velocity head).</t>
    </r>
  </si>
  <si>
    <r>
      <t>Velocity head (V</t>
    </r>
    <r>
      <rPr>
        <i/>
        <vertAlign val="superscript"/>
        <sz val="12"/>
        <rFont val="Arial"/>
        <family val="2"/>
      </rPr>
      <t>2</t>
    </r>
    <r>
      <rPr>
        <i/>
        <sz val="12"/>
        <rFont val="Arial"/>
        <family val="2"/>
      </rPr>
      <t>/2g) corresponding to velocity at depth H</t>
    </r>
    <r>
      <rPr>
        <i/>
        <vertAlign val="subscript"/>
        <sz val="12"/>
        <rFont val="Arial"/>
        <family val="2"/>
      </rPr>
      <t>p .</t>
    </r>
  </si>
  <si>
    <t>Equivalent unit discharge in the rock chute.</t>
  </si>
  <si>
    <r>
      <t>continues upstream of the weir crest approximately 10y</t>
    </r>
    <r>
      <rPr>
        <i/>
        <vertAlign val="subscript"/>
        <sz val="12"/>
        <rFont val="Arial"/>
        <family val="2"/>
      </rPr>
      <t>c</t>
    </r>
    <r>
      <rPr>
        <i/>
        <sz val="12"/>
        <rFont val="Arial"/>
        <family val="2"/>
      </rPr>
      <t>).</t>
    </r>
  </si>
  <si>
    <t>Normal depth in the middle 1/3 of the chute, calculated by Equation 6 in Ref. 1.</t>
  </si>
  <si>
    <t>Mean depth in the rock chute.</t>
  </si>
  <si>
    <r>
      <t xml:space="preserve">Tailwater depth above the outlet </t>
    </r>
    <r>
      <rPr>
        <i/>
        <u/>
        <sz val="12"/>
        <rFont val="Arial"/>
        <family val="2"/>
      </rPr>
      <t>channel</t>
    </r>
    <r>
      <rPr>
        <i/>
        <sz val="12"/>
        <rFont val="Arial"/>
        <family val="2"/>
      </rPr>
      <t xml:space="preserve"> (determined by Manning's equation </t>
    </r>
    <r>
      <rPr>
        <i/>
        <u/>
        <sz val="12"/>
        <rFont val="Arial"/>
        <family val="2"/>
      </rPr>
      <t>or</t>
    </r>
    <r>
      <rPr>
        <i/>
        <sz val="12"/>
        <rFont val="Arial"/>
        <family val="2"/>
      </rPr>
      <t xml:space="preserve"> input by user).</t>
    </r>
  </si>
  <si>
    <r>
      <t xml:space="preserve">   </t>
    </r>
    <r>
      <rPr>
        <b/>
        <u/>
        <sz val="18"/>
        <rFont val="Arial"/>
        <family val="2"/>
      </rPr>
      <t>Instructions - Rock Chute Design Program</t>
    </r>
  </si>
  <si>
    <t>Horizontal component of the side slope ratio (m:1).</t>
  </si>
  <si>
    <t>Rock Chute Design - Cut/Paste Plan</t>
  </si>
  <si>
    <r>
      <t>Q</t>
    </r>
    <r>
      <rPr>
        <i/>
        <vertAlign val="subscript"/>
        <sz val="11"/>
        <rFont val="Arial"/>
        <family val="2"/>
      </rPr>
      <t xml:space="preserve">low </t>
    </r>
    <r>
      <rPr>
        <i/>
        <sz val="11"/>
        <rFont val="Arial"/>
        <family val="2"/>
      </rPr>
      <t>(cfs) =</t>
    </r>
  </si>
  <si>
    <r>
      <t>q</t>
    </r>
    <r>
      <rPr>
        <i/>
        <vertAlign val="subscript"/>
        <sz val="12"/>
        <rFont val="Arial"/>
        <family val="2"/>
      </rPr>
      <t xml:space="preserve">t </t>
    </r>
    <r>
      <rPr>
        <i/>
        <sz val="12"/>
        <rFont val="Arial"/>
        <family val="2"/>
      </rPr>
      <t>(cfs/ft.)</t>
    </r>
    <r>
      <rPr>
        <i/>
        <sz val="12"/>
        <rFont val="Arial"/>
        <family val="2"/>
      </rPr>
      <t>=</t>
    </r>
  </si>
  <si>
    <t>Any questions or comments please contact:</t>
  </si>
  <si>
    <t>NRCS</t>
  </si>
  <si>
    <t>Iowa Design Staff</t>
  </si>
  <si>
    <t>210 Walnut Street</t>
  </si>
  <si>
    <t>693 Federal Building</t>
  </si>
  <si>
    <t>Des Moines, IA 50309-2180</t>
  </si>
  <si>
    <t>Outlet Apron</t>
  </si>
  <si>
    <t>Profile Along Centerline of Chute</t>
  </si>
  <si>
    <t>Typical Cross Section</t>
  </si>
  <si>
    <t>n-value =</t>
  </si>
  <si>
    <t xml:space="preserve">Project: </t>
  </si>
  <si>
    <t xml:space="preserve">Designer: </t>
  </si>
  <si>
    <t xml:space="preserve">Date: </t>
  </si>
  <si>
    <t xml:space="preserve">Inlet Apron </t>
  </si>
  <si>
    <t>Tw (ft.) =</t>
  </si>
  <si>
    <r>
      <t>y</t>
    </r>
    <r>
      <rPr>
        <vertAlign val="subscript"/>
        <sz val="11"/>
        <rFont val="Arial"/>
        <family val="2"/>
      </rPr>
      <t>n</t>
    </r>
    <r>
      <rPr>
        <sz val="11"/>
        <rFont val="Arial"/>
        <family val="2"/>
      </rPr>
      <t xml:space="preserve"> =</t>
    </r>
  </si>
  <si>
    <r>
      <t>H</t>
    </r>
    <r>
      <rPr>
        <vertAlign val="subscript"/>
        <sz val="11"/>
        <rFont val="Arial"/>
        <family val="2"/>
      </rPr>
      <t>p</t>
    </r>
    <r>
      <rPr>
        <sz val="11"/>
        <rFont val="Arial"/>
        <family val="2"/>
      </rPr>
      <t xml:space="preserve"> =</t>
    </r>
  </si>
  <si>
    <t>---</t>
  </si>
  <si>
    <r>
      <t>0.715y</t>
    </r>
    <r>
      <rPr>
        <vertAlign val="subscript"/>
        <sz val="11"/>
        <rFont val="Arial"/>
        <family val="2"/>
      </rPr>
      <t>c</t>
    </r>
    <r>
      <rPr>
        <sz val="11"/>
        <rFont val="Arial"/>
        <family val="2"/>
      </rPr>
      <t xml:space="preserve"> = </t>
    </r>
  </si>
  <si>
    <t>d =</t>
  </si>
  <si>
    <t>n =</t>
  </si>
  <si>
    <r>
      <t>z</t>
    </r>
    <r>
      <rPr>
        <vertAlign val="subscript"/>
        <sz val="11"/>
        <rFont val="Arial"/>
        <family val="2"/>
      </rPr>
      <t>1</t>
    </r>
    <r>
      <rPr>
        <sz val="11"/>
        <rFont val="Arial"/>
        <family val="2"/>
      </rPr>
      <t xml:space="preserve"> =</t>
    </r>
  </si>
  <si>
    <t>Freeboard =</t>
  </si>
  <si>
    <r>
      <t>F</t>
    </r>
    <r>
      <rPr>
        <vertAlign val="subscript"/>
        <sz val="11"/>
        <rFont val="Arial"/>
        <family val="2"/>
      </rPr>
      <t>1</t>
    </r>
    <r>
      <rPr>
        <sz val="11"/>
        <rFont val="Arial"/>
        <family val="2"/>
      </rPr>
      <t xml:space="preserve"> =</t>
    </r>
  </si>
  <si>
    <t>----</t>
  </si>
  <si>
    <t xml:space="preserve">Energy Grade Line        </t>
  </si>
  <si>
    <r>
      <t>q</t>
    </r>
    <r>
      <rPr>
        <vertAlign val="subscript"/>
        <sz val="12"/>
        <rFont val="Arial"/>
        <family val="2"/>
      </rPr>
      <t>t</t>
    </r>
    <r>
      <rPr>
        <sz val="12"/>
        <rFont val="Arial"/>
        <family val="2"/>
      </rPr>
      <t xml:space="preserve"> =</t>
    </r>
  </si>
  <si>
    <r>
      <t>F</t>
    </r>
    <r>
      <rPr>
        <vertAlign val="subscript"/>
        <sz val="12"/>
        <rFont val="Arial"/>
        <family val="2"/>
      </rPr>
      <t>S</t>
    </r>
    <r>
      <rPr>
        <sz val="12"/>
        <rFont val="Arial"/>
        <family val="2"/>
      </rPr>
      <t xml:space="preserve"> =</t>
    </r>
  </si>
  <si>
    <r>
      <t>z</t>
    </r>
    <r>
      <rPr>
        <vertAlign val="subscript"/>
        <sz val="12"/>
        <rFont val="Arial"/>
        <family val="2"/>
      </rPr>
      <t>1</t>
    </r>
    <r>
      <rPr>
        <sz val="12"/>
        <rFont val="Arial"/>
        <family val="2"/>
      </rPr>
      <t xml:space="preserve"> =</t>
    </r>
  </si>
  <si>
    <r>
      <t>D</t>
    </r>
    <r>
      <rPr>
        <vertAlign val="subscript"/>
        <sz val="12"/>
        <rFont val="Arial"/>
        <family val="2"/>
      </rPr>
      <t>50</t>
    </r>
    <r>
      <rPr>
        <sz val="12"/>
        <rFont val="Arial"/>
        <family val="2"/>
      </rPr>
      <t>(F</t>
    </r>
    <r>
      <rPr>
        <vertAlign val="subscript"/>
        <sz val="12"/>
        <rFont val="Arial"/>
        <family val="2"/>
      </rPr>
      <t>s</t>
    </r>
    <r>
      <rPr>
        <sz val="12"/>
        <rFont val="Arial"/>
        <family val="2"/>
      </rPr>
      <t>) =</t>
    </r>
  </si>
  <si>
    <t>Equivalent unit discharge</t>
  </si>
  <si>
    <t>Normal depth in chute</t>
  </si>
  <si>
    <t>Checked by:</t>
  </si>
  <si>
    <t>Date:</t>
  </si>
  <si>
    <r>
      <t>2(D</t>
    </r>
    <r>
      <rPr>
        <vertAlign val="subscript"/>
        <sz val="12"/>
        <rFont val="Arial"/>
        <family val="2"/>
      </rPr>
      <t>50</t>
    </r>
    <r>
      <rPr>
        <sz val="12"/>
        <rFont val="Arial"/>
        <family val="2"/>
      </rPr>
      <t>)(F</t>
    </r>
    <r>
      <rPr>
        <vertAlign val="subscript"/>
        <sz val="12"/>
        <rFont val="Arial"/>
        <family val="2"/>
      </rPr>
      <t>s</t>
    </r>
    <r>
      <rPr>
        <sz val="12"/>
        <rFont val="Arial"/>
        <family val="2"/>
      </rPr>
      <t>) =</t>
    </r>
  </si>
  <si>
    <t>Manning's roughness coefficient</t>
  </si>
  <si>
    <t>Program</t>
  </si>
  <si>
    <r>
      <t>z</t>
    </r>
    <r>
      <rPr>
        <vertAlign val="subscript"/>
        <sz val="12"/>
        <rFont val="Arial"/>
        <family val="2"/>
      </rPr>
      <t>2</t>
    </r>
    <r>
      <rPr>
        <sz val="12"/>
        <rFont val="Arial"/>
        <family val="2"/>
      </rPr>
      <t xml:space="preserve"> =</t>
    </r>
  </si>
  <si>
    <t>Tw + d =</t>
  </si>
  <si>
    <t>Q (cfs)</t>
  </si>
  <si>
    <t>Q + Base</t>
  </si>
  <si>
    <t>Flow (cfs)</t>
  </si>
  <si>
    <r>
      <t>H</t>
    </r>
    <r>
      <rPr>
        <vertAlign val="subscript"/>
        <sz val="11"/>
        <rFont val="Arial"/>
        <family val="2"/>
      </rPr>
      <t>ce</t>
    </r>
    <r>
      <rPr>
        <sz val="11"/>
        <rFont val="Arial"/>
        <family val="2"/>
      </rPr>
      <t xml:space="preserve"> =</t>
    </r>
  </si>
  <si>
    <r>
      <t>h</t>
    </r>
    <r>
      <rPr>
        <vertAlign val="subscript"/>
        <sz val="11"/>
        <rFont val="Arial"/>
        <family val="2"/>
      </rPr>
      <t>pv</t>
    </r>
    <r>
      <rPr>
        <sz val="11"/>
        <rFont val="Arial"/>
        <family val="2"/>
      </rPr>
      <t xml:space="preserve"> =</t>
    </r>
  </si>
  <si>
    <r>
      <t>H</t>
    </r>
    <r>
      <rPr>
        <vertAlign val="subscript"/>
        <sz val="11"/>
        <rFont val="Arial"/>
        <family val="2"/>
      </rPr>
      <t>pe</t>
    </r>
    <r>
      <rPr>
        <sz val="11"/>
        <rFont val="Arial"/>
        <family val="2"/>
      </rPr>
      <t xml:space="preserve"> =</t>
    </r>
  </si>
  <si>
    <t>Area (sq.ft.)</t>
  </si>
  <si>
    <r>
      <t>D</t>
    </r>
    <r>
      <rPr>
        <b/>
        <vertAlign val="subscript"/>
        <sz val="11"/>
        <rFont val="Arial"/>
        <family val="2"/>
      </rPr>
      <t>50</t>
    </r>
    <r>
      <rPr>
        <b/>
        <sz val="11"/>
        <rFont val="Arial"/>
        <family val="2"/>
      </rPr>
      <t xml:space="preserve"> (mm) =</t>
    </r>
  </si>
  <si>
    <t>Auxiliary Spillway</t>
  </si>
  <si>
    <t>Trial and error procedure solving simultaneously for velocity and head</t>
  </si>
  <si>
    <t>y</t>
  </si>
  <si>
    <t>A</t>
  </si>
  <si>
    <t>V</t>
  </si>
  <si>
    <t>E</t>
  </si>
  <si>
    <t>Change</t>
  </si>
  <si>
    <t>x</t>
  </si>
  <si>
    <r>
      <t>V</t>
    </r>
    <r>
      <rPr>
        <b/>
        <vertAlign val="superscript"/>
        <sz val="11"/>
        <rFont val="Arial"/>
        <family val="2"/>
      </rPr>
      <t>2</t>
    </r>
    <r>
      <rPr>
        <b/>
        <sz val="11"/>
        <rFont val="Arial"/>
        <family val="2"/>
      </rPr>
      <t>/2g</t>
    </r>
  </si>
  <si>
    <r>
      <t>S</t>
    </r>
    <r>
      <rPr>
        <b/>
        <vertAlign val="subscript"/>
        <sz val="11"/>
        <rFont val="Arial"/>
        <family val="2"/>
      </rPr>
      <t>f</t>
    </r>
  </si>
  <si>
    <r>
      <t>S</t>
    </r>
    <r>
      <rPr>
        <b/>
        <vertAlign val="subscript"/>
        <sz val="11"/>
        <rFont val="Arial"/>
        <family val="2"/>
      </rPr>
      <t>o</t>
    </r>
    <r>
      <rPr>
        <b/>
        <sz val="11"/>
        <rFont val="Arial"/>
        <family val="2"/>
      </rPr>
      <t>-S</t>
    </r>
    <r>
      <rPr>
        <b/>
        <vertAlign val="subscript"/>
        <sz val="11"/>
        <rFont val="Arial"/>
        <family val="2"/>
      </rPr>
      <t>f</t>
    </r>
  </si>
  <si>
    <r>
      <t>R</t>
    </r>
    <r>
      <rPr>
        <b/>
        <vertAlign val="superscript"/>
        <sz val="11"/>
        <rFont val="Arial"/>
        <family val="2"/>
      </rPr>
      <t>1.333</t>
    </r>
  </si>
  <si>
    <t>Average</t>
  </si>
  <si>
    <t>0.715(Critical depth) =</t>
  </si>
  <si>
    <t>Critical depth =</t>
  </si>
  <si>
    <t xml:space="preserve"> Normal depth =</t>
  </si>
  <si>
    <t>Weir head =</t>
  </si>
  <si>
    <t xml:space="preserve">Direct Step Method - Water Surface Profiles </t>
  </si>
  <si>
    <r>
      <t>0.715*y</t>
    </r>
    <r>
      <rPr>
        <vertAlign val="subscript"/>
        <sz val="11"/>
        <rFont val="Arial"/>
        <family val="2"/>
      </rPr>
      <t>c</t>
    </r>
    <r>
      <rPr>
        <sz val="11"/>
        <rFont val="Arial"/>
        <family val="2"/>
      </rPr>
      <t xml:space="preserve"> (ft.) =</t>
    </r>
  </si>
  <si>
    <r>
      <t>y</t>
    </r>
    <r>
      <rPr>
        <vertAlign val="subscript"/>
        <sz val="11"/>
        <rFont val="Arial"/>
        <family val="2"/>
      </rPr>
      <t>c</t>
    </r>
    <r>
      <rPr>
        <sz val="11"/>
        <rFont val="Arial"/>
        <family val="2"/>
      </rPr>
      <t xml:space="preserve"> (ft.) =</t>
    </r>
  </si>
  <si>
    <r>
      <t>y</t>
    </r>
    <r>
      <rPr>
        <vertAlign val="subscript"/>
        <sz val="11"/>
        <rFont val="Arial"/>
        <family val="2"/>
      </rPr>
      <t>n</t>
    </r>
    <r>
      <rPr>
        <sz val="11"/>
        <rFont val="Arial"/>
        <family val="2"/>
      </rPr>
      <t xml:space="preserve"> (ft.) =</t>
    </r>
  </si>
  <si>
    <r>
      <t>H</t>
    </r>
    <r>
      <rPr>
        <vertAlign val="subscript"/>
        <sz val="11"/>
        <rFont val="Arial"/>
        <family val="2"/>
      </rPr>
      <t xml:space="preserve">p </t>
    </r>
    <r>
      <rPr>
        <sz val="11"/>
        <rFont val="Arial"/>
        <family val="2"/>
      </rPr>
      <t>(ft.) =</t>
    </r>
  </si>
  <si>
    <r>
      <t>Note</t>
    </r>
    <r>
      <rPr>
        <sz val="11"/>
        <rFont val="Arial"/>
        <family val="2"/>
      </rPr>
      <t>: for y</t>
    </r>
    <r>
      <rPr>
        <vertAlign val="subscript"/>
        <sz val="11"/>
        <rFont val="Arial"/>
        <family val="2"/>
      </rPr>
      <t>n</t>
    </r>
    <r>
      <rPr>
        <sz val="11"/>
        <rFont val="Arial"/>
        <family val="2"/>
      </rPr>
      <t xml:space="preserve"> less than H</t>
    </r>
    <r>
      <rPr>
        <vertAlign val="subscript"/>
        <sz val="11"/>
        <rFont val="Arial"/>
        <family val="2"/>
      </rPr>
      <t>p</t>
    </r>
  </si>
  <si>
    <r>
      <t xml:space="preserve"> 15(D</t>
    </r>
    <r>
      <rPr>
        <vertAlign val="subscript"/>
        <sz val="11"/>
        <rFont val="Arial"/>
        <family val="2"/>
      </rPr>
      <t>50</t>
    </r>
    <r>
      <rPr>
        <sz val="11"/>
        <rFont val="Arial"/>
        <family val="2"/>
      </rPr>
      <t>)(F</t>
    </r>
    <r>
      <rPr>
        <vertAlign val="subscript"/>
        <sz val="11"/>
        <rFont val="Arial"/>
        <family val="2"/>
      </rPr>
      <t>s</t>
    </r>
    <r>
      <rPr>
        <sz val="11"/>
        <rFont val="Arial"/>
        <family val="2"/>
      </rPr>
      <t>)</t>
    </r>
  </si>
  <si>
    <t>Tw+d =</t>
  </si>
  <si>
    <r>
      <t xml:space="preserve">    </t>
    </r>
    <r>
      <rPr>
        <b/>
        <u/>
        <sz val="11"/>
        <rFont val="Arial"/>
        <family val="2"/>
      </rPr>
      <t>Note</t>
    </r>
    <r>
      <rPr>
        <sz val="11"/>
        <rFont val="Arial"/>
        <family val="2"/>
      </rPr>
      <t>: When the normal depth (</t>
    </r>
    <r>
      <rPr>
        <sz val="10"/>
        <rFont val="Arial"/>
        <family val="2"/>
      </rPr>
      <t>y</t>
    </r>
    <r>
      <rPr>
        <vertAlign val="subscript"/>
        <sz val="10"/>
        <rFont val="Arial"/>
        <family val="2"/>
      </rPr>
      <t>n</t>
    </r>
    <r>
      <rPr>
        <sz val="11"/>
        <rFont val="Arial"/>
        <family val="2"/>
      </rPr>
      <t xml:space="preserve">) in the inlet </t>
    </r>
  </si>
  <si>
    <t>Tailwater above outlet apron</t>
  </si>
  <si>
    <t>County:</t>
  </si>
  <si>
    <t>Design Values</t>
  </si>
  <si>
    <t>Inlet apron length =</t>
  </si>
  <si>
    <t>Outlet apron length =</t>
  </si>
  <si>
    <t>Inlet apron elev. =</t>
  </si>
  <si>
    <t>Inlet Channel Cross Section</t>
  </si>
  <si>
    <t>Rock Chute Cross Section</t>
  </si>
  <si>
    <t>Outlet Channel Cross Section</t>
  </si>
  <si>
    <r>
      <t>Angular</t>
    </r>
    <r>
      <rPr>
        <sz val="12"/>
        <rFont val="Arial"/>
        <family val="2"/>
      </rPr>
      <t xml:space="preserve"> Rock =</t>
    </r>
  </si>
  <si>
    <t>Traced:</t>
  </si>
  <si>
    <t>Approved by:</t>
  </si>
  <si>
    <t>of</t>
  </si>
  <si>
    <t>Drawing No.</t>
  </si>
  <si>
    <t>Will bedding be used?</t>
  </si>
  <si>
    <t xml:space="preserve">Location: </t>
  </si>
  <si>
    <t xml:space="preserve">Inlet apron </t>
  </si>
  <si>
    <t>Outlet apron</t>
  </si>
  <si>
    <t>Radius =</t>
  </si>
  <si>
    <t>U.S. Department of Agriculture                             Natural Resources Conservation Service</t>
  </si>
  <si>
    <t>Sheet</t>
  </si>
  <si>
    <t>No.</t>
  </si>
  <si>
    <r>
      <t>Drawn:</t>
    </r>
    <r>
      <rPr>
        <sz val="11"/>
        <color indexed="14"/>
        <rFont val="Arial"/>
        <family val="2"/>
      </rPr>
      <t xml:space="preserve"> NRCS Standard Dwg.</t>
    </r>
  </si>
  <si>
    <t>Cost</t>
  </si>
  <si>
    <t>Unit</t>
  </si>
  <si>
    <t>Unit Cost</t>
  </si>
  <si>
    <t>Total</t>
  </si>
  <si>
    <t>elev. =</t>
  </si>
  <si>
    <t xml:space="preserve">            Outlet apron</t>
  </si>
  <si>
    <r>
      <t xml:space="preserve"> </t>
    </r>
    <r>
      <rPr>
        <b/>
        <i/>
        <u/>
        <sz val="12"/>
        <rFont val="Arial"/>
        <family val="2"/>
      </rPr>
      <t>Angular</t>
    </r>
    <r>
      <rPr>
        <sz val="12"/>
        <rFont val="Arial"/>
        <family val="2"/>
      </rPr>
      <t xml:space="preserve"> D</t>
    </r>
    <r>
      <rPr>
        <vertAlign val="subscript"/>
        <sz val="12"/>
        <rFont val="Arial"/>
        <family val="2"/>
      </rPr>
      <t>50</t>
    </r>
    <r>
      <rPr>
        <sz val="12"/>
        <rFont val="Arial"/>
        <family val="2"/>
      </rPr>
      <t xml:space="preserve"> dia. =</t>
    </r>
  </si>
  <si>
    <t>Bw =</t>
  </si>
  <si>
    <t>Side slopes =</t>
  </si>
  <si>
    <t xml:space="preserve"> Bed slope =</t>
  </si>
  <si>
    <t>Base flow =</t>
  </si>
  <si>
    <t>Bed slope =</t>
  </si>
  <si>
    <t>Drainage area =</t>
  </si>
  <si>
    <r>
      <t>Factor of safety</t>
    </r>
    <r>
      <rPr>
        <sz val="12"/>
        <rFont val="Arial"/>
        <family val="2"/>
      </rPr>
      <t xml:space="preserve"> =</t>
    </r>
  </si>
  <si>
    <t>Chute capacity =</t>
  </si>
  <si>
    <r>
      <t>Q</t>
    </r>
    <r>
      <rPr>
        <vertAlign val="subscript"/>
        <sz val="12"/>
        <rFont val="Arial"/>
        <family val="2"/>
      </rPr>
      <t>high</t>
    </r>
    <r>
      <rPr>
        <sz val="12"/>
        <rFont val="Arial"/>
        <family val="2"/>
      </rPr>
      <t>=</t>
    </r>
  </si>
  <si>
    <r>
      <t>Q</t>
    </r>
    <r>
      <rPr>
        <vertAlign val="subscript"/>
        <sz val="12"/>
        <rFont val="Arial"/>
        <family val="2"/>
      </rPr>
      <t>low</t>
    </r>
    <r>
      <rPr>
        <sz val="12"/>
        <rFont val="Arial"/>
        <family val="2"/>
      </rPr>
      <t xml:space="preserve"> =</t>
    </r>
  </si>
  <si>
    <t>Total capacity =</t>
  </si>
  <si>
    <r>
      <t>Earthfill</t>
    </r>
    <r>
      <rPr>
        <sz val="12"/>
        <rFont val="Arial"/>
        <family val="2"/>
      </rPr>
      <t xml:space="preserve"> =</t>
    </r>
  </si>
  <si>
    <r>
      <t xml:space="preserve">Excavation </t>
    </r>
    <r>
      <rPr>
        <sz val="12"/>
        <rFont val="Arial"/>
        <family val="2"/>
      </rPr>
      <t>=</t>
    </r>
  </si>
  <si>
    <t>Seeding =</t>
  </si>
  <si>
    <r>
      <t>Notes</t>
    </r>
    <r>
      <rPr>
        <sz val="12"/>
        <rFont val="Arial"/>
        <family val="2"/>
      </rPr>
      <t>:</t>
    </r>
  </si>
  <si>
    <t>Profile Along Centerline of Rock Chute</t>
  </si>
  <si>
    <t>Rock chute thickness</t>
  </si>
  <si>
    <r>
      <t>Rock</t>
    </r>
    <r>
      <rPr>
        <vertAlign val="subscript"/>
        <sz val="12"/>
        <rFont val="Arial"/>
        <family val="2"/>
      </rPr>
      <t>chute</t>
    </r>
    <r>
      <rPr>
        <sz val="12"/>
        <rFont val="Arial"/>
        <family val="2"/>
      </rPr>
      <t xml:space="preserve"> thickness =</t>
    </r>
  </si>
  <si>
    <t>Rock Chute Cost Estimate</t>
  </si>
  <si>
    <t xml:space="preserve">Rock </t>
  </si>
  <si>
    <t xml:space="preserve">Geotextile </t>
  </si>
  <si>
    <t>Bedding</t>
  </si>
  <si>
    <t>Excavation</t>
  </si>
  <si>
    <t>Earthfill</t>
  </si>
  <si>
    <t>Seeding</t>
  </si>
  <si>
    <t>Profile, Cross Sections, and Quantities</t>
  </si>
  <si>
    <t>L =</t>
  </si>
  <si>
    <r>
      <t>x</t>
    </r>
    <r>
      <rPr>
        <vertAlign val="subscript"/>
        <sz val="11"/>
        <rFont val="Arial"/>
        <family val="2"/>
      </rPr>
      <t>1</t>
    </r>
    <r>
      <rPr>
        <sz val="11"/>
        <rFont val="Arial"/>
        <family val="2"/>
      </rPr>
      <t xml:space="preserve"> =</t>
    </r>
  </si>
  <si>
    <r>
      <t>A</t>
    </r>
    <r>
      <rPr>
        <vertAlign val="subscript"/>
        <sz val="11"/>
        <rFont val="Arial"/>
        <family val="2"/>
      </rPr>
      <t>s</t>
    </r>
    <r>
      <rPr>
        <sz val="11"/>
        <rFont val="Arial"/>
        <family val="2"/>
      </rPr>
      <t xml:space="preserve"> =</t>
    </r>
  </si>
  <si>
    <r>
      <t>x</t>
    </r>
    <r>
      <rPr>
        <vertAlign val="subscript"/>
        <sz val="11"/>
        <rFont val="Arial"/>
        <family val="2"/>
      </rPr>
      <t>2</t>
    </r>
    <r>
      <rPr>
        <sz val="11"/>
        <rFont val="Arial"/>
        <family val="2"/>
      </rPr>
      <t xml:space="preserve"> =</t>
    </r>
  </si>
  <si>
    <r>
      <t>A</t>
    </r>
    <r>
      <rPr>
        <vertAlign val="subscript"/>
        <sz val="11"/>
        <rFont val="Arial"/>
        <family val="2"/>
      </rPr>
      <t>b</t>
    </r>
    <r>
      <rPr>
        <sz val="11"/>
        <rFont val="Arial"/>
        <family val="2"/>
      </rPr>
      <t xml:space="preserve"> =</t>
    </r>
  </si>
  <si>
    <t>h =</t>
  </si>
  <si>
    <t>Area Calculations</t>
  </si>
  <si>
    <t>Outlet =</t>
  </si>
  <si>
    <t>Inlet =</t>
  </si>
  <si>
    <t>Slope =</t>
  </si>
  <si>
    <t>2.5:1 Lip =</t>
  </si>
  <si>
    <t>Total =</t>
  </si>
  <si>
    <t>Rock Volume</t>
  </si>
  <si>
    <r>
      <t>A</t>
    </r>
    <r>
      <rPr>
        <b/>
        <vertAlign val="subscript"/>
        <sz val="11"/>
        <color indexed="14"/>
        <rFont val="Arial"/>
        <family val="2"/>
      </rPr>
      <t>b</t>
    </r>
    <r>
      <rPr>
        <b/>
        <sz val="11"/>
        <color indexed="14"/>
        <rFont val="Arial"/>
        <family val="2"/>
      </rPr>
      <t>+2*A</t>
    </r>
    <r>
      <rPr>
        <b/>
        <vertAlign val="subscript"/>
        <sz val="11"/>
        <color indexed="14"/>
        <rFont val="Arial"/>
        <family val="2"/>
      </rPr>
      <t xml:space="preserve">s </t>
    </r>
    <r>
      <rPr>
        <b/>
        <sz val="11"/>
        <color indexed="14"/>
        <rFont val="Arial"/>
        <family val="2"/>
      </rPr>
      <t>=</t>
    </r>
  </si>
  <si>
    <t>-------Rock Riprap Volume-------</t>
  </si>
  <si>
    <t>-------Bedding Volume-------</t>
  </si>
  <si>
    <t>-------Geotextile Quantity-------</t>
  </si>
  <si>
    <t>Bedding Volume</t>
  </si>
  <si>
    <t>Width</t>
  </si>
  <si>
    <t>Bottom =</t>
  </si>
  <si>
    <t>2*Slope =</t>
  </si>
  <si>
    <t>Geotextile Area</t>
  </si>
  <si>
    <t>Rock Chute</t>
  </si>
  <si>
    <t>Excavation =</t>
  </si>
  <si>
    <t>Earthfill =</t>
  </si>
  <si>
    <t>Rock Chute Design Data</t>
  </si>
  <si>
    <t>Rock Chute Design Calculations</t>
  </si>
  <si>
    <t>Rock Chute Design - Plan Sheet</t>
  </si>
  <si>
    <t>1)  Rock Chute Design Data</t>
  </si>
  <si>
    <t>2)  Rock Chute Design - Plan Sheet</t>
  </si>
  <si>
    <t>Calculate Quantities for Rock Chute</t>
  </si>
  <si>
    <t>Length @ Rock CL</t>
  </si>
  <si>
    <t>Length @ Bed CL</t>
  </si>
  <si>
    <t>Length @ Bot. Rock</t>
  </si>
  <si>
    <t>Bedding Thickness</t>
  </si>
  <si>
    <r>
      <t>Note</t>
    </r>
    <r>
      <rPr>
        <sz val="11"/>
        <rFont val="Arial"/>
        <family val="2"/>
      </rPr>
      <t>: 1) The radius is not considered when calculating</t>
    </r>
  </si>
  <si>
    <t xml:space="preserve">              quantities of riprap, bedding, or geotextile.</t>
  </si>
  <si>
    <t xml:space="preserve">          2) The geotextile quantity does not include over-</t>
  </si>
  <si>
    <t xml:space="preserve">              overlapping (18-in. min.) or anchoring material</t>
  </si>
  <si>
    <r>
      <t>y</t>
    </r>
    <r>
      <rPr>
        <b/>
        <vertAlign val="subscript"/>
        <sz val="11"/>
        <rFont val="Arial"/>
        <family val="2"/>
      </rPr>
      <t>n</t>
    </r>
    <r>
      <rPr>
        <b/>
        <sz val="11"/>
        <rFont val="Arial"/>
        <family val="2"/>
      </rPr>
      <t xml:space="preserve"> =</t>
    </r>
  </si>
  <si>
    <r>
      <t>Area</t>
    </r>
    <r>
      <rPr>
        <sz val="11"/>
        <rFont val="Arial"/>
        <family val="2"/>
      </rPr>
      <t xml:space="preserve"> =</t>
    </r>
  </si>
  <si>
    <r>
      <t>Q</t>
    </r>
    <r>
      <rPr>
        <vertAlign val="subscript"/>
        <sz val="11"/>
        <rFont val="Arial"/>
        <family val="2"/>
      </rPr>
      <t>high</t>
    </r>
    <r>
      <rPr>
        <sz val="11"/>
        <rFont val="Arial"/>
        <family val="2"/>
      </rPr>
      <t xml:space="preserve"> =</t>
    </r>
  </si>
  <si>
    <r>
      <t xml:space="preserve">Area </t>
    </r>
    <r>
      <rPr>
        <sz val="11"/>
        <rFont val="Arial"/>
        <family val="2"/>
      </rPr>
      <t xml:space="preserve"> =</t>
    </r>
  </si>
  <si>
    <r>
      <t>Q</t>
    </r>
    <r>
      <rPr>
        <vertAlign val="subscript"/>
        <sz val="11"/>
        <rFont val="Arial"/>
        <family val="2"/>
      </rPr>
      <t>low</t>
    </r>
    <r>
      <rPr>
        <sz val="11"/>
        <rFont val="Arial"/>
        <family val="2"/>
      </rPr>
      <t xml:space="preserve"> </t>
    </r>
    <r>
      <rPr>
        <sz val="11"/>
        <rFont val="Arial"/>
        <family val="2"/>
      </rPr>
      <t xml:space="preserve"> =</t>
    </r>
  </si>
  <si>
    <t xml:space="preserve">    (Normal depth)</t>
  </si>
  <si>
    <t xml:space="preserve">    (Flow area in channel)</t>
  </si>
  <si>
    <t xml:space="preserve">    (Capacity in channel)</t>
  </si>
  <si>
    <r>
      <t>y</t>
    </r>
    <r>
      <rPr>
        <b/>
        <vertAlign val="subscript"/>
        <sz val="11"/>
        <rFont val="Arial"/>
        <family val="2"/>
      </rPr>
      <t>c</t>
    </r>
    <r>
      <rPr>
        <b/>
        <sz val="11"/>
        <rFont val="Arial"/>
        <family val="2"/>
      </rPr>
      <t xml:space="preserve"> =</t>
    </r>
  </si>
  <si>
    <r>
      <t>Q</t>
    </r>
    <r>
      <rPr>
        <vertAlign val="subscript"/>
        <sz val="11"/>
        <rFont val="Arial"/>
        <family val="2"/>
      </rPr>
      <t>low</t>
    </r>
    <r>
      <rPr>
        <sz val="11"/>
        <rFont val="Arial"/>
        <family val="2"/>
      </rPr>
      <t xml:space="preserve"> =</t>
    </r>
  </si>
  <si>
    <r>
      <t>H</t>
    </r>
    <r>
      <rPr>
        <vertAlign val="subscript"/>
        <sz val="11"/>
        <rFont val="Arial"/>
        <family val="2"/>
      </rPr>
      <t>ce</t>
    </r>
    <r>
      <rPr>
        <sz val="11"/>
        <rFont val="Arial"/>
        <family val="2"/>
      </rPr>
      <t xml:space="preserve"> =</t>
    </r>
  </si>
  <si>
    <r>
      <t>h</t>
    </r>
    <r>
      <rPr>
        <vertAlign val="subscript"/>
        <sz val="11"/>
        <rFont val="Arial"/>
        <family val="2"/>
      </rPr>
      <t>cv</t>
    </r>
    <r>
      <rPr>
        <sz val="11"/>
        <rFont val="Arial"/>
        <family val="2"/>
      </rPr>
      <t xml:space="preserve"> =</t>
    </r>
  </si>
  <si>
    <r>
      <t>10y</t>
    </r>
    <r>
      <rPr>
        <b/>
        <vertAlign val="subscript"/>
        <sz val="11"/>
        <rFont val="Arial"/>
        <family val="2"/>
      </rPr>
      <t>c</t>
    </r>
    <r>
      <rPr>
        <b/>
        <sz val="11"/>
        <rFont val="Arial"/>
        <family val="2"/>
      </rPr>
      <t xml:space="preserve"> =</t>
    </r>
  </si>
  <si>
    <r>
      <t>0.715y</t>
    </r>
    <r>
      <rPr>
        <b/>
        <vertAlign val="subscript"/>
        <sz val="11"/>
        <rFont val="Arial"/>
        <family val="2"/>
      </rPr>
      <t>c</t>
    </r>
    <r>
      <rPr>
        <b/>
        <sz val="11"/>
        <rFont val="Arial"/>
        <family val="2"/>
      </rPr>
      <t xml:space="preserve"> =</t>
    </r>
  </si>
  <si>
    <t>Tw =</t>
  </si>
  <si>
    <r>
      <t>H</t>
    </r>
    <r>
      <rPr>
        <vertAlign val="subscript"/>
        <sz val="11"/>
        <rFont val="Arial"/>
        <family val="2"/>
      </rPr>
      <t>2</t>
    </r>
    <r>
      <rPr>
        <sz val="11"/>
        <rFont val="Arial"/>
        <family val="2"/>
      </rPr>
      <t xml:space="preserve"> =</t>
    </r>
  </si>
  <si>
    <r>
      <t>Q</t>
    </r>
    <r>
      <rPr>
        <vertAlign val="subscript"/>
        <sz val="11"/>
        <rFont val="Arial"/>
        <family val="2"/>
      </rPr>
      <t>high</t>
    </r>
    <r>
      <rPr>
        <sz val="11"/>
        <rFont val="Arial"/>
        <family val="2"/>
      </rPr>
      <t xml:space="preserve"> </t>
    </r>
    <r>
      <rPr>
        <sz val="11"/>
        <rFont val="Arial"/>
        <family val="2"/>
      </rPr>
      <t>=</t>
    </r>
  </si>
  <si>
    <r>
      <t>Q</t>
    </r>
    <r>
      <rPr>
        <vertAlign val="subscript"/>
        <sz val="11"/>
        <rFont val="Arial"/>
        <family val="2"/>
      </rPr>
      <t>low</t>
    </r>
    <r>
      <rPr>
        <sz val="11"/>
        <rFont val="Arial"/>
        <family val="2"/>
      </rPr>
      <t xml:space="preserve"> </t>
    </r>
    <r>
      <rPr>
        <sz val="11"/>
        <rFont val="Arial"/>
        <family val="2"/>
      </rPr>
      <t>=</t>
    </r>
  </si>
  <si>
    <t xml:space="preserve">    (Critical depth in chute)</t>
  </si>
  <si>
    <t xml:space="preserve">    (Total minimum specific energy head)</t>
  </si>
  <si>
    <r>
      <t xml:space="preserve">    (Velocity head corresponding to y</t>
    </r>
    <r>
      <rPr>
        <vertAlign val="subscript"/>
        <sz val="11"/>
        <rFont val="Arial"/>
        <family val="2"/>
      </rPr>
      <t>c</t>
    </r>
    <r>
      <rPr>
        <sz val="11"/>
        <rFont val="Arial"/>
        <family val="2"/>
      </rPr>
      <t>)</t>
    </r>
  </si>
  <si>
    <t xml:space="preserve">    (Required inlet apron length)</t>
  </si>
  <si>
    <t xml:space="preserve">    (Depth of flow over the weir crest or brink)</t>
  </si>
  <si>
    <t xml:space="preserve">    (Tailwater depth)</t>
  </si>
  <si>
    <t xml:space="preserve">    (Downstream head above weir crest,</t>
  </si>
  <si>
    <r>
      <t>H</t>
    </r>
    <r>
      <rPr>
        <b/>
        <vertAlign val="subscript"/>
        <sz val="11"/>
        <rFont val="Arial"/>
        <family val="2"/>
      </rPr>
      <t>p</t>
    </r>
    <r>
      <rPr>
        <b/>
        <sz val="11"/>
        <rFont val="Arial"/>
        <family val="2"/>
      </rPr>
      <t xml:space="preserve"> =</t>
    </r>
  </si>
  <si>
    <t>Area =</t>
  </si>
  <si>
    <r>
      <t>q</t>
    </r>
    <r>
      <rPr>
        <vertAlign val="subscript"/>
        <sz val="11"/>
        <rFont val="Arial"/>
        <family val="2"/>
      </rPr>
      <t>t</t>
    </r>
    <r>
      <rPr>
        <sz val="11"/>
        <rFont val="Arial"/>
        <family val="2"/>
      </rPr>
      <t xml:space="preserve"> =</t>
    </r>
  </si>
  <si>
    <r>
      <t>D</t>
    </r>
    <r>
      <rPr>
        <vertAlign val="subscript"/>
        <sz val="11"/>
        <rFont val="Arial"/>
        <family val="2"/>
      </rPr>
      <t>50</t>
    </r>
    <r>
      <rPr>
        <sz val="11"/>
        <rFont val="Arial"/>
        <family val="2"/>
      </rPr>
      <t xml:space="preserve"> =</t>
    </r>
  </si>
  <si>
    <r>
      <t>A</t>
    </r>
    <r>
      <rPr>
        <vertAlign val="subscript"/>
        <sz val="11"/>
        <rFont val="Arial"/>
        <family val="2"/>
      </rPr>
      <t>1</t>
    </r>
    <r>
      <rPr>
        <sz val="11"/>
        <rFont val="Arial"/>
        <family val="2"/>
      </rPr>
      <t xml:space="preserve"> =</t>
    </r>
  </si>
  <si>
    <t>Velocity =</t>
  </si>
  <si>
    <r>
      <t>z</t>
    </r>
    <r>
      <rPr>
        <vertAlign val="subscript"/>
        <sz val="11"/>
        <rFont val="Arial"/>
        <family val="2"/>
      </rPr>
      <t>mean</t>
    </r>
    <r>
      <rPr>
        <sz val="11"/>
        <rFont val="Arial"/>
        <family val="2"/>
      </rPr>
      <t xml:space="preserve"> =</t>
    </r>
  </si>
  <si>
    <t xml:space="preserve">      (Manning's roughness coefficient)</t>
  </si>
  <si>
    <t xml:space="preserve">      (Normal depth in the chute)</t>
  </si>
  <si>
    <t xml:space="preserve">      (Area associated with normal depth)</t>
  </si>
  <si>
    <t xml:space="preserve">      (Velocity in chute slope)</t>
  </si>
  <si>
    <t xml:space="preserve">      (Mean depth)</t>
  </si>
  <si>
    <r>
      <t xml:space="preserve">      (Length of rock outlet apron = 15*D</t>
    </r>
    <r>
      <rPr>
        <vertAlign val="subscript"/>
        <sz val="11"/>
        <rFont val="Arial"/>
        <family val="2"/>
      </rPr>
      <t>50</t>
    </r>
    <r>
      <rPr>
        <sz val="11"/>
        <rFont val="Arial"/>
        <family val="2"/>
      </rPr>
      <t>)</t>
    </r>
  </si>
  <si>
    <r>
      <t>L</t>
    </r>
    <r>
      <rPr>
        <vertAlign val="subscript"/>
        <sz val="11"/>
        <rFont val="Arial"/>
        <family val="2"/>
      </rPr>
      <t>rock apron</t>
    </r>
    <r>
      <rPr>
        <sz val="11"/>
        <rFont val="Arial"/>
        <family val="2"/>
      </rPr>
      <t xml:space="preserve"> =</t>
    </r>
  </si>
  <si>
    <r>
      <t>A</t>
    </r>
    <r>
      <rPr>
        <vertAlign val="subscript"/>
        <sz val="11"/>
        <rFont val="Arial"/>
        <family val="2"/>
      </rPr>
      <t xml:space="preserve">1 </t>
    </r>
    <r>
      <rPr>
        <sz val="11"/>
        <rFont val="Arial"/>
        <family val="2"/>
      </rPr>
      <t>=</t>
    </r>
  </si>
  <si>
    <r>
      <t>z</t>
    </r>
    <r>
      <rPr>
        <b/>
        <vertAlign val="subscript"/>
        <sz val="11"/>
        <rFont val="Arial"/>
        <family val="2"/>
      </rPr>
      <t>2</t>
    </r>
    <r>
      <rPr>
        <b/>
        <sz val="11"/>
        <rFont val="Arial"/>
        <family val="2"/>
      </rPr>
      <t xml:space="preserve"> =</t>
    </r>
  </si>
  <si>
    <r>
      <t>A</t>
    </r>
    <r>
      <rPr>
        <vertAlign val="subscript"/>
        <sz val="11"/>
        <rFont val="Arial"/>
        <family val="2"/>
      </rPr>
      <t>2</t>
    </r>
    <r>
      <rPr>
        <sz val="11"/>
        <rFont val="Arial"/>
        <family val="2"/>
      </rPr>
      <t xml:space="preserve"> =</t>
    </r>
  </si>
  <si>
    <t xml:space="preserve">     (Capacity in channel)</t>
  </si>
  <si>
    <t xml:space="preserve">     (Flow area in channel)</t>
  </si>
  <si>
    <r>
      <t xml:space="preserve">    (Total energy </t>
    </r>
    <r>
      <rPr>
        <u/>
        <sz val="11"/>
        <rFont val="Arial"/>
        <family val="2"/>
      </rPr>
      <t>before</t>
    </r>
    <r>
      <rPr>
        <sz val="11"/>
        <rFont val="Arial"/>
        <family val="2"/>
      </rPr>
      <t xml:space="preserve"> the jump)</t>
    </r>
  </si>
  <si>
    <r>
      <t>E</t>
    </r>
    <r>
      <rPr>
        <vertAlign val="subscript"/>
        <sz val="11"/>
        <rFont val="Arial"/>
        <family val="2"/>
      </rPr>
      <t>1</t>
    </r>
    <r>
      <rPr>
        <sz val="11"/>
        <rFont val="Arial"/>
        <family val="2"/>
      </rPr>
      <t xml:space="preserve"> =</t>
    </r>
  </si>
  <si>
    <r>
      <t>E</t>
    </r>
    <r>
      <rPr>
        <vertAlign val="subscript"/>
        <sz val="11"/>
        <rFont val="Arial"/>
        <family val="2"/>
      </rPr>
      <t>2</t>
    </r>
    <r>
      <rPr>
        <sz val="11"/>
        <rFont val="Arial"/>
        <family val="2"/>
      </rPr>
      <t xml:space="preserve"> =</t>
    </r>
  </si>
  <si>
    <r>
      <t>R</t>
    </r>
    <r>
      <rPr>
        <vertAlign val="subscript"/>
        <sz val="11"/>
        <rFont val="Arial"/>
        <family val="2"/>
      </rPr>
      <t>E</t>
    </r>
    <r>
      <rPr>
        <sz val="11"/>
        <rFont val="Arial"/>
        <family val="2"/>
      </rPr>
      <t xml:space="preserve"> =</t>
    </r>
  </si>
  <si>
    <r>
      <t>t</t>
    </r>
    <r>
      <rPr>
        <vertAlign val="subscript"/>
        <sz val="11"/>
        <color indexed="8"/>
        <rFont val="Arial"/>
        <family val="2"/>
      </rPr>
      <t>1</t>
    </r>
    <r>
      <rPr>
        <sz val="11"/>
        <color indexed="8"/>
        <rFont val="Arial"/>
        <family val="2"/>
      </rPr>
      <t>, t</t>
    </r>
    <r>
      <rPr>
        <vertAlign val="subscript"/>
        <sz val="11"/>
        <color indexed="8"/>
        <rFont val="Arial"/>
        <family val="2"/>
      </rPr>
      <t>2</t>
    </r>
    <r>
      <rPr>
        <sz val="11"/>
        <color indexed="8"/>
        <rFont val="Arial"/>
        <family val="2"/>
      </rPr>
      <t xml:space="preserve">  = </t>
    </r>
  </si>
  <si>
    <t xml:space="preserve">             (Equivalent unit discharge)</t>
  </si>
  <si>
    <r>
      <t xml:space="preserve">             (Median </t>
    </r>
    <r>
      <rPr>
        <b/>
        <i/>
        <u/>
        <sz val="11"/>
        <rFont val="Arial"/>
        <family val="2"/>
      </rPr>
      <t>angular</t>
    </r>
    <r>
      <rPr>
        <sz val="11"/>
        <rFont val="Arial"/>
        <family val="2"/>
      </rPr>
      <t xml:space="preserve"> rock size)</t>
    </r>
  </si>
  <si>
    <t xml:space="preserve">    (Relative loss of energy)</t>
  </si>
  <si>
    <t xml:space="preserve">              (18-in. min. along sides, 24-in. min. on ends).</t>
  </si>
  <si>
    <t>Bw (ft.) =</t>
  </si>
  <si>
    <t>m =</t>
  </si>
  <si>
    <t>d (ft.) =</t>
  </si>
  <si>
    <r>
      <t>F</t>
    </r>
    <r>
      <rPr>
        <i/>
        <vertAlign val="subscript"/>
        <sz val="12"/>
        <rFont val="Arial"/>
        <family val="2"/>
      </rPr>
      <t>s</t>
    </r>
    <r>
      <rPr>
        <i/>
        <sz val="12"/>
        <rFont val="Arial"/>
        <family val="2"/>
      </rPr>
      <t xml:space="preserve"> =</t>
    </r>
  </si>
  <si>
    <r>
      <t>z</t>
    </r>
    <r>
      <rPr>
        <i/>
        <vertAlign val="subscript"/>
        <sz val="12"/>
        <rFont val="Arial"/>
        <family val="2"/>
      </rPr>
      <t>2</t>
    </r>
    <r>
      <rPr>
        <i/>
        <sz val="12"/>
        <rFont val="Arial"/>
        <family val="2"/>
      </rPr>
      <t xml:space="preserve"> (ft.) =</t>
    </r>
  </si>
  <si>
    <r>
      <t>z</t>
    </r>
    <r>
      <rPr>
        <i/>
        <vertAlign val="subscript"/>
        <sz val="12"/>
        <rFont val="Arial"/>
        <family val="2"/>
      </rPr>
      <t>1</t>
    </r>
    <r>
      <rPr>
        <i/>
        <sz val="12"/>
        <rFont val="Arial"/>
        <family val="2"/>
      </rPr>
      <t xml:space="preserve"> (ft.) =</t>
    </r>
  </si>
  <si>
    <t>y (ft.) =</t>
  </si>
  <si>
    <r>
      <t>y</t>
    </r>
    <r>
      <rPr>
        <i/>
        <vertAlign val="subscript"/>
        <sz val="12"/>
        <rFont val="Arial"/>
        <family val="2"/>
      </rPr>
      <t>c</t>
    </r>
    <r>
      <rPr>
        <i/>
        <sz val="12"/>
        <rFont val="Arial"/>
        <family val="2"/>
      </rPr>
      <t xml:space="preserve"> (ft.) =</t>
    </r>
  </si>
  <si>
    <r>
      <t>y</t>
    </r>
    <r>
      <rPr>
        <i/>
        <vertAlign val="subscript"/>
        <sz val="12"/>
        <rFont val="Arial"/>
        <family val="2"/>
      </rPr>
      <t>n</t>
    </r>
    <r>
      <rPr>
        <i/>
        <sz val="12"/>
        <rFont val="Arial"/>
        <family val="2"/>
      </rPr>
      <t xml:space="preserve"> (ft.) =</t>
    </r>
  </si>
  <si>
    <t>Glossary</t>
  </si>
  <si>
    <r>
      <t>H</t>
    </r>
    <r>
      <rPr>
        <i/>
        <vertAlign val="subscript"/>
        <sz val="12"/>
        <rFont val="Arial"/>
        <family val="2"/>
      </rPr>
      <t>p</t>
    </r>
    <r>
      <rPr>
        <i/>
        <sz val="12"/>
        <rFont val="Arial"/>
        <family val="2"/>
      </rPr>
      <t xml:space="preserve"> (ft.) =</t>
    </r>
  </si>
  <si>
    <r>
      <t>D</t>
    </r>
    <r>
      <rPr>
        <i/>
        <vertAlign val="subscript"/>
        <sz val="12"/>
        <rFont val="Arial"/>
        <family val="2"/>
      </rPr>
      <t xml:space="preserve">50 </t>
    </r>
    <r>
      <rPr>
        <i/>
        <sz val="12"/>
        <rFont val="Arial"/>
        <family val="2"/>
      </rPr>
      <t>(ft.) =</t>
    </r>
  </si>
  <si>
    <t>Tw+d (ft.) =</t>
  </si>
  <si>
    <r>
      <t>H</t>
    </r>
    <r>
      <rPr>
        <i/>
        <vertAlign val="subscript"/>
        <sz val="12"/>
        <rFont val="Arial"/>
        <family val="2"/>
      </rPr>
      <t xml:space="preserve">2 </t>
    </r>
    <r>
      <rPr>
        <i/>
        <sz val="12"/>
        <rFont val="Arial"/>
        <family val="2"/>
      </rPr>
      <t>(ft.) =</t>
    </r>
  </si>
  <si>
    <r>
      <t>h</t>
    </r>
    <r>
      <rPr>
        <i/>
        <vertAlign val="subscript"/>
        <sz val="12"/>
        <rFont val="Arial"/>
        <family val="2"/>
      </rPr>
      <t xml:space="preserve">cv </t>
    </r>
    <r>
      <rPr>
        <i/>
        <sz val="12"/>
        <rFont val="Arial"/>
        <family val="2"/>
      </rPr>
      <t>(ft.) =</t>
    </r>
  </si>
  <si>
    <r>
      <t>H</t>
    </r>
    <r>
      <rPr>
        <i/>
        <vertAlign val="subscript"/>
        <sz val="12"/>
        <rFont val="Arial"/>
        <family val="2"/>
      </rPr>
      <t xml:space="preserve">ce </t>
    </r>
    <r>
      <rPr>
        <i/>
        <sz val="12"/>
        <rFont val="Arial"/>
        <family val="2"/>
      </rPr>
      <t>(ft.) =</t>
    </r>
  </si>
  <si>
    <r>
      <t>H</t>
    </r>
    <r>
      <rPr>
        <i/>
        <vertAlign val="subscript"/>
        <sz val="12"/>
        <rFont val="Arial"/>
        <family val="2"/>
      </rPr>
      <t xml:space="preserve">pe </t>
    </r>
    <r>
      <rPr>
        <i/>
        <sz val="12"/>
        <rFont val="Arial"/>
        <family val="2"/>
      </rPr>
      <t>(ft.) =</t>
    </r>
  </si>
  <si>
    <r>
      <t>h</t>
    </r>
    <r>
      <rPr>
        <i/>
        <vertAlign val="subscript"/>
        <sz val="12"/>
        <rFont val="Arial"/>
        <family val="2"/>
      </rPr>
      <t xml:space="preserve">pv </t>
    </r>
    <r>
      <rPr>
        <i/>
        <sz val="12"/>
        <rFont val="Arial"/>
        <family val="2"/>
      </rPr>
      <t>(ft.) =</t>
    </r>
  </si>
  <si>
    <r>
      <t>z</t>
    </r>
    <r>
      <rPr>
        <i/>
        <vertAlign val="subscript"/>
        <sz val="12"/>
        <rFont val="Arial"/>
        <family val="2"/>
      </rPr>
      <t>mean</t>
    </r>
    <r>
      <rPr>
        <i/>
        <sz val="12"/>
        <rFont val="Arial"/>
        <family val="2"/>
      </rPr>
      <t>(ft.) =</t>
    </r>
  </si>
  <si>
    <r>
      <t>Q</t>
    </r>
    <r>
      <rPr>
        <i/>
        <vertAlign val="subscript"/>
        <sz val="11"/>
        <rFont val="Arial"/>
        <family val="2"/>
      </rPr>
      <t xml:space="preserve">high </t>
    </r>
    <r>
      <rPr>
        <i/>
        <sz val="11"/>
        <rFont val="Arial"/>
        <family val="2"/>
      </rPr>
      <t>(cfs)</t>
    </r>
    <r>
      <rPr>
        <i/>
        <vertAlign val="subscript"/>
        <sz val="11"/>
        <rFont val="Arial"/>
        <family val="2"/>
      </rPr>
      <t xml:space="preserve"> </t>
    </r>
    <r>
      <rPr>
        <i/>
        <sz val="11"/>
        <rFont val="Arial"/>
        <family val="2"/>
      </rPr>
      <t>=</t>
    </r>
  </si>
  <si>
    <r>
      <t>A</t>
    </r>
    <r>
      <rPr>
        <i/>
        <vertAlign val="subscript"/>
        <sz val="12"/>
        <rFont val="Arial"/>
        <family val="2"/>
      </rPr>
      <t>1</t>
    </r>
    <r>
      <rPr>
        <i/>
        <sz val="12"/>
        <rFont val="Arial"/>
        <family val="2"/>
      </rPr>
      <t xml:space="preserve"> (ft</t>
    </r>
    <r>
      <rPr>
        <i/>
        <vertAlign val="superscript"/>
        <sz val="12"/>
        <rFont val="Arial"/>
        <family val="2"/>
      </rPr>
      <t>2</t>
    </r>
    <r>
      <rPr>
        <i/>
        <sz val="12"/>
        <rFont val="Arial"/>
        <family val="2"/>
      </rPr>
      <t>) =</t>
    </r>
  </si>
  <si>
    <r>
      <t>A</t>
    </r>
    <r>
      <rPr>
        <i/>
        <vertAlign val="subscript"/>
        <sz val="12"/>
        <rFont val="Arial"/>
        <family val="2"/>
      </rPr>
      <t>2</t>
    </r>
    <r>
      <rPr>
        <i/>
        <sz val="12"/>
        <rFont val="Arial"/>
        <family val="2"/>
      </rPr>
      <t xml:space="preserve"> (ft</t>
    </r>
    <r>
      <rPr>
        <i/>
        <vertAlign val="superscript"/>
        <sz val="12"/>
        <rFont val="Arial"/>
        <family val="2"/>
      </rPr>
      <t>2</t>
    </r>
    <r>
      <rPr>
        <i/>
        <sz val="12"/>
        <rFont val="Arial"/>
        <family val="2"/>
      </rPr>
      <t>) =</t>
    </r>
  </si>
  <si>
    <r>
      <t>E</t>
    </r>
    <r>
      <rPr>
        <i/>
        <vertAlign val="subscript"/>
        <sz val="12"/>
        <rFont val="Arial"/>
        <family val="2"/>
      </rPr>
      <t>1</t>
    </r>
    <r>
      <rPr>
        <i/>
        <sz val="12"/>
        <rFont val="Arial"/>
        <family val="2"/>
      </rPr>
      <t xml:space="preserve"> (ft.) =</t>
    </r>
  </si>
  <si>
    <r>
      <t>E</t>
    </r>
    <r>
      <rPr>
        <i/>
        <vertAlign val="subscript"/>
        <sz val="12"/>
        <rFont val="Arial"/>
        <family val="2"/>
      </rPr>
      <t xml:space="preserve">2 </t>
    </r>
    <r>
      <rPr>
        <i/>
        <sz val="12"/>
        <rFont val="Arial"/>
        <family val="2"/>
      </rPr>
      <t>(ft.) =</t>
    </r>
  </si>
  <si>
    <r>
      <t>R</t>
    </r>
    <r>
      <rPr>
        <i/>
        <vertAlign val="subscript"/>
        <sz val="12"/>
        <rFont val="Arial"/>
        <family val="2"/>
      </rPr>
      <t>E</t>
    </r>
    <r>
      <rPr>
        <i/>
        <sz val="12"/>
        <rFont val="Arial"/>
        <family val="2"/>
      </rPr>
      <t xml:space="preserve"> (%) =</t>
    </r>
  </si>
  <si>
    <r>
      <t>F</t>
    </r>
    <r>
      <rPr>
        <i/>
        <vertAlign val="subscript"/>
        <sz val="12"/>
        <rFont val="Arial"/>
        <family val="2"/>
      </rPr>
      <t xml:space="preserve">1 </t>
    </r>
    <r>
      <rPr>
        <i/>
        <sz val="12"/>
        <rFont val="Arial"/>
        <family val="2"/>
      </rPr>
      <t>=</t>
    </r>
  </si>
  <si>
    <t>Factor of safety (multiplier)</t>
  </si>
  <si>
    <t xml:space="preserve">Manning's roughness coefficient measured in the middle 1/3 of the chute calculated by </t>
  </si>
  <si>
    <r>
      <t>H</t>
    </r>
    <r>
      <rPr>
        <i/>
        <vertAlign val="subscript"/>
        <sz val="12"/>
        <rFont val="Arial"/>
        <family val="2"/>
      </rPr>
      <t>drop</t>
    </r>
    <r>
      <rPr>
        <i/>
        <sz val="12"/>
        <rFont val="Arial"/>
        <family val="2"/>
      </rPr>
      <t xml:space="preserve"> (ft.) =</t>
    </r>
  </si>
  <si>
    <t>Outlet apron depth, d =</t>
  </si>
  <si>
    <r>
      <t>1) Output given as</t>
    </r>
    <r>
      <rPr>
        <b/>
        <i/>
        <sz val="11"/>
        <color indexed="14"/>
        <rFont val="Arial"/>
        <family val="2"/>
      </rPr>
      <t xml:space="preserve"> High Flow (Low Flow)</t>
    </r>
    <r>
      <rPr>
        <sz val="11"/>
        <rFont val="Arial"/>
        <family val="2"/>
      </rPr>
      <t xml:space="preserve"> values.</t>
    </r>
  </si>
  <si>
    <r>
      <t>3) Critical depth occurs 2y</t>
    </r>
    <r>
      <rPr>
        <vertAlign val="subscript"/>
        <sz val="11"/>
        <rFont val="Arial"/>
        <family val="2"/>
      </rPr>
      <t>c</t>
    </r>
    <r>
      <rPr>
        <sz val="11"/>
        <rFont val="Arial"/>
        <family val="2"/>
      </rPr>
      <t xml:space="preserve"> - 4y</t>
    </r>
    <r>
      <rPr>
        <vertAlign val="subscript"/>
        <sz val="11"/>
        <rFont val="Arial"/>
        <family val="2"/>
      </rPr>
      <t>c</t>
    </r>
    <r>
      <rPr>
        <sz val="11"/>
        <rFont val="Arial"/>
        <family val="2"/>
      </rPr>
      <t xml:space="preserve"> upstream of crest.</t>
    </r>
  </si>
  <si>
    <r>
      <t>Notes</t>
    </r>
    <r>
      <rPr>
        <sz val="11"/>
        <rFont val="Arial"/>
        <family val="2"/>
      </rPr>
      <t>:</t>
    </r>
  </si>
  <si>
    <t>function adequately</t>
  </si>
  <si>
    <r>
      <t xml:space="preserve">    (Total energy </t>
    </r>
    <r>
      <rPr>
        <u/>
        <sz val="11"/>
        <rFont val="Arial"/>
        <family val="2"/>
      </rPr>
      <t>after</t>
    </r>
    <r>
      <rPr>
        <sz val="11"/>
        <rFont val="Arial"/>
        <family val="2"/>
      </rPr>
      <t xml:space="preserve"> the jump)</t>
    </r>
  </si>
  <si>
    <r>
      <t xml:space="preserve">           </t>
    </r>
    <r>
      <rPr>
        <b/>
        <i/>
        <u/>
        <sz val="11"/>
        <rFont val="Arial"/>
        <family val="2"/>
      </rPr>
      <t>High Flow</t>
    </r>
  </si>
  <si>
    <r>
      <t xml:space="preserve">            </t>
    </r>
    <r>
      <rPr>
        <b/>
        <i/>
        <u/>
        <sz val="11"/>
        <rFont val="Arial"/>
        <family val="2"/>
      </rPr>
      <t>Low Flow</t>
    </r>
  </si>
  <si>
    <r>
      <t>**</t>
    </r>
    <r>
      <rPr>
        <b/>
        <i/>
        <u/>
        <sz val="12"/>
        <rFont val="Arial"/>
        <family val="2"/>
      </rPr>
      <t>Note</t>
    </r>
    <r>
      <rPr>
        <b/>
        <i/>
        <sz val="12"/>
        <rFont val="Arial"/>
        <family val="2"/>
      </rPr>
      <t>:  The outlet</t>
    </r>
  </si>
  <si>
    <t>flow at the base of chute slope.</t>
  </si>
  <si>
    <r>
      <t xml:space="preserve">Lower the outlet apron a depth </t>
    </r>
    <r>
      <rPr>
        <i/>
        <u/>
        <sz val="12"/>
        <rFont val="Arial"/>
        <family val="2"/>
      </rPr>
      <t>d</t>
    </r>
    <r>
      <rPr>
        <i/>
        <sz val="12"/>
        <rFont val="Arial"/>
        <family val="2"/>
      </rPr>
      <t xml:space="preserve"> to submerge the hydraulic jump (1-ft. suggested minimum).</t>
    </r>
  </si>
  <si>
    <t>Approach velocity upstream of weir crest (trial and error procedure solving simultaneously for</t>
  </si>
  <si>
    <t xml:space="preserve">      (Froude number)</t>
  </si>
  <si>
    <r>
      <t>The program has 2 sheets, (</t>
    </r>
    <r>
      <rPr>
        <sz val="12"/>
        <color indexed="14"/>
        <rFont val="Arial"/>
        <family val="2"/>
      </rPr>
      <t>Rock Chute Design Data</t>
    </r>
    <r>
      <rPr>
        <sz val="12"/>
        <rFont val="Arial"/>
        <family val="2"/>
      </rPr>
      <t xml:space="preserve"> and </t>
    </r>
    <r>
      <rPr>
        <sz val="12"/>
        <color indexed="14"/>
        <rFont val="Arial"/>
        <family val="2"/>
      </rPr>
      <t>Rock Chute Design - Plan Sheet</t>
    </r>
    <r>
      <rPr>
        <sz val="12"/>
        <rFont val="Arial"/>
        <family val="2"/>
      </rPr>
      <t xml:space="preserve">) that are available to the user by selecting the appropriate icon, besides the </t>
    </r>
    <r>
      <rPr>
        <b/>
        <sz val="12"/>
        <color indexed="12"/>
        <rFont val="Arial"/>
        <family val="2"/>
      </rPr>
      <t xml:space="preserve">Instructions </t>
    </r>
    <r>
      <rPr>
        <sz val="12"/>
        <rFont val="Arial"/>
        <family val="2"/>
      </rPr>
      <t>sheet.  They are described below.</t>
    </r>
  </si>
  <si>
    <r>
      <t>The</t>
    </r>
    <r>
      <rPr>
        <b/>
        <sz val="12"/>
        <color indexed="12"/>
        <rFont val="Arial"/>
        <family val="2"/>
      </rPr>
      <t xml:space="preserve"> Instructions</t>
    </r>
    <r>
      <rPr>
        <sz val="12"/>
        <rFont val="Arial"/>
        <family val="2"/>
      </rPr>
      <t xml:space="preserve"> button (in the upper right) switches the user to this page (select the </t>
    </r>
    <r>
      <rPr>
        <b/>
        <sz val="12"/>
        <color indexed="12"/>
        <rFont val="Arial"/>
        <family val="2"/>
      </rPr>
      <t>Back to Design</t>
    </r>
    <r>
      <rPr>
        <sz val="12"/>
        <rFont val="Arial"/>
        <family val="2"/>
      </rPr>
      <t xml:space="preserve"> button to return).  The </t>
    </r>
    <r>
      <rPr>
        <b/>
        <sz val="12"/>
        <color indexed="12"/>
        <rFont val="Arial"/>
        <family val="2"/>
      </rPr>
      <t>Plan Sheet</t>
    </r>
    <r>
      <rPr>
        <sz val="12"/>
        <rFont val="Arial"/>
        <family val="2"/>
      </rPr>
      <t xml:space="preserve"> button takes the user to the Profile, Cross Sections, and Quantities sheet (see below).  The </t>
    </r>
    <r>
      <rPr>
        <b/>
        <sz val="12"/>
        <color indexed="10"/>
        <rFont val="Arial"/>
        <family val="2"/>
      </rPr>
      <t>Solve Spreadsheet</t>
    </r>
    <r>
      <rPr>
        <sz val="12"/>
        <rFont val="Arial"/>
        <family val="2"/>
      </rPr>
      <t xml:space="preserve"> button (in the center of the sheet) must be selected after changing the design information.  The </t>
    </r>
    <r>
      <rPr>
        <b/>
        <sz val="12"/>
        <color indexed="10"/>
        <rFont val="Arial"/>
        <family val="2"/>
      </rPr>
      <t>Tailwater from Program</t>
    </r>
    <r>
      <rPr>
        <sz val="12"/>
        <rFont val="Arial"/>
        <family val="2"/>
      </rPr>
      <t xml:space="preserve"> button will enter the word "Program" in the tailwater cells (or the user may specify a tailwater by typing the value corresponding to high and low discharge).  There are three main areas in the Design Data sheet: </t>
    </r>
    <r>
      <rPr>
        <b/>
        <sz val="12"/>
        <rFont val="Arial"/>
        <family val="2"/>
      </rPr>
      <t>1)</t>
    </r>
    <r>
      <rPr>
        <sz val="12"/>
        <rFont val="Arial"/>
        <family val="2"/>
      </rPr>
      <t xml:space="preserve"> </t>
    </r>
    <r>
      <rPr>
        <b/>
        <sz val="12"/>
        <rFont val="Arial"/>
        <family val="2"/>
      </rPr>
      <t>Input Channel Geometry</t>
    </r>
    <r>
      <rPr>
        <sz val="12"/>
        <rFont val="Arial"/>
        <family val="2"/>
      </rPr>
      <t xml:space="preserve">, </t>
    </r>
    <r>
      <rPr>
        <b/>
        <sz val="12"/>
        <rFont val="Arial"/>
        <family val="2"/>
      </rPr>
      <t>2) Design Storm Data</t>
    </r>
    <r>
      <rPr>
        <sz val="12"/>
        <rFont val="Arial"/>
        <family val="2"/>
      </rPr>
      <t xml:space="preserve">, </t>
    </r>
    <r>
      <rPr>
        <b/>
        <sz val="12"/>
        <rFont val="Arial"/>
        <family val="2"/>
      </rPr>
      <t>3)</t>
    </r>
    <r>
      <rPr>
        <sz val="12"/>
        <rFont val="Arial"/>
        <family val="2"/>
      </rPr>
      <t xml:space="preserve"> </t>
    </r>
    <r>
      <rPr>
        <b/>
        <sz val="12"/>
        <rFont val="Arial"/>
        <family val="2"/>
      </rPr>
      <t>Profile and Cross Section (Output)</t>
    </r>
    <r>
      <rPr>
        <sz val="12"/>
        <rFont val="Arial"/>
        <family val="2"/>
      </rPr>
      <t xml:space="preserve">.  No print button is available on this sheet.  The user should refer to the Rock Chute Design - Plan Sheet for print buttons. </t>
    </r>
    <r>
      <rPr>
        <i/>
        <sz val="12"/>
        <rFont val="Arial"/>
        <family val="2"/>
      </rPr>
      <t xml:space="preserve">The user should not print with the print icons (standard icons) or menus in Excel, </t>
    </r>
    <r>
      <rPr>
        <b/>
        <i/>
        <u/>
        <sz val="12"/>
        <rFont val="Arial"/>
        <family val="2"/>
      </rPr>
      <t>not all the design information will print</t>
    </r>
    <r>
      <rPr>
        <i/>
        <sz val="12"/>
        <rFont val="Arial"/>
        <family val="2"/>
      </rPr>
      <t>.</t>
    </r>
  </si>
  <si>
    <r>
      <t xml:space="preserve">This is the major input area for setting channel geometry.  All red, italicized values and text can be entered (or changed) by the user.  The user should note the </t>
    </r>
    <r>
      <rPr>
        <b/>
        <sz val="12"/>
        <color indexed="10"/>
        <rFont val="Arial"/>
        <family val="2"/>
      </rPr>
      <t>Solve Spreadsheet</t>
    </r>
    <r>
      <rPr>
        <sz val="12"/>
        <rFont val="Arial"/>
        <family val="2"/>
      </rPr>
      <t xml:space="preserve">  button in the center of the spreadsheet.  Changing any value, with the exception of </t>
    </r>
    <r>
      <rPr>
        <i/>
        <sz val="12"/>
        <rFont val="Arial"/>
        <family val="2"/>
      </rPr>
      <t>Freeboard</t>
    </r>
    <r>
      <rPr>
        <sz val="12"/>
        <rFont val="Arial"/>
        <family val="2"/>
      </rPr>
      <t xml:space="preserve"> under the inlet channel column, </t>
    </r>
    <r>
      <rPr>
        <i/>
        <sz val="12"/>
        <rFont val="Arial"/>
        <family val="2"/>
      </rPr>
      <t>Outlet apron depth, d,</t>
    </r>
    <r>
      <rPr>
        <sz val="12"/>
        <rFont val="Arial"/>
        <family val="2"/>
      </rPr>
      <t xml:space="preserve"> and the</t>
    </r>
    <r>
      <rPr>
        <i/>
        <sz val="12"/>
        <rFont val="Arial"/>
        <family val="2"/>
      </rPr>
      <t xml:space="preserve"> Factor of safety (multiplier)</t>
    </r>
    <r>
      <rPr>
        <sz val="12"/>
        <rFont val="Arial"/>
        <family val="2"/>
      </rPr>
      <t xml:space="preserve"> under the chute column will blank the output values in the Profile and Cross Section area (see below).  The user must select the </t>
    </r>
    <r>
      <rPr>
        <b/>
        <sz val="12"/>
        <color indexed="10"/>
        <rFont val="Arial"/>
        <family val="2"/>
      </rPr>
      <t>Solve Spreadsheet</t>
    </r>
    <r>
      <rPr>
        <sz val="12"/>
        <rFont val="Arial"/>
        <family val="2"/>
      </rPr>
      <t xml:space="preserve"> button when finished inputting.  The program sets a limit on the steepest side slope allowed in the chute (2:1) and the steepest bed slope (2.5:1).  Values steeper than these will blank the output area and the program can not be solved or printed (just to the right of these cells will indicate </t>
    </r>
    <r>
      <rPr>
        <i/>
        <sz val="12"/>
        <rFont val="Arial"/>
        <family val="2"/>
      </rPr>
      <t>Too Steep)</t>
    </r>
    <r>
      <rPr>
        <sz val="12"/>
        <rFont val="Arial"/>
        <family val="2"/>
      </rPr>
      <t>.  Also, the user should input a 1.0-foot "suggested" minimum for d (always make sure that T</t>
    </r>
    <r>
      <rPr>
        <vertAlign val="subscript"/>
        <sz val="12"/>
        <rFont val="Arial"/>
        <family val="2"/>
      </rPr>
      <t xml:space="preserve">w </t>
    </r>
    <r>
      <rPr>
        <sz val="12"/>
        <rFont val="Arial"/>
        <family val="2"/>
      </rPr>
      <t xml:space="preserve">+ d is greater than or equal to z </t>
    </r>
    <r>
      <rPr>
        <vertAlign val="subscript"/>
        <sz val="12"/>
        <rFont val="Arial"/>
        <family val="2"/>
      </rPr>
      <t>2</t>
    </r>
    <r>
      <rPr>
        <sz val="12"/>
        <rFont val="Arial"/>
        <family val="2"/>
      </rPr>
      <t>).</t>
    </r>
  </si>
  <si>
    <t xml:space="preserve">     Input Channel Geometry</t>
  </si>
  <si>
    <t xml:space="preserve">     Design Storm Data (Table 2, NHCP, NRCS Grade Stabilization Structure No. 410)</t>
  </si>
  <si>
    <t xml:space="preserve">     Profile and Cross Section (Output)</t>
  </si>
  <si>
    <r>
      <t xml:space="preserve">High flow storm </t>
    </r>
    <r>
      <rPr>
        <sz val="12"/>
        <color indexed="14"/>
        <rFont val="Arial"/>
        <family val="2"/>
      </rPr>
      <t>through chute</t>
    </r>
  </si>
  <si>
    <r>
      <t xml:space="preserve">Low flow storm </t>
    </r>
    <r>
      <rPr>
        <sz val="12"/>
        <color indexed="14"/>
        <rFont val="Arial"/>
        <family val="2"/>
      </rPr>
      <t>through chute</t>
    </r>
  </si>
  <si>
    <t>High flow storm</t>
  </si>
  <si>
    <t>Low flow storm</t>
  </si>
  <si>
    <t>High Flow Storm Information</t>
  </si>
  <si>
    <t>Sta.</t>
  </si>
  <si>
    <t>0+00</t>
  </si>
  <si>
    <t>Description</t>
  </si>
  <si>
    <t>T</t>
  </si>
  <si>
    <t>I</t>
  </si>
  <si>
    <t>Point of intersection (PI)</t>
  </si>
  <si>
    <t>Point of curvature (PC)</t>
  </si>
  <si>
    <t>Point of tangency (PT)</t>
  </si>
  <si>
    <t>Elev. (Pnt)</t>
  </si>
  <si>
    <r>
      <t>Quantities</t>
    </r>
    <r>
      <rPr>
        <b/>
        <i/>
        <vertAlign val="superscript"/>
        <sz val="12"/>
        <rFont val="Arial"/>
        <family val="2"/>
      </rPr>
      <t>a</t>
    </r>
  </si>
  <si>
    <r>
      <t>Factor of safety (</t>
    </r>
    <r>
      <rPr>
        <i/>
        <u/>
        <sz val="12"/>
        <rFont val="Arial"/>
        <family val="2"/>
      </rPr>
      <t>multiplier</t>
    </r>
    <r>
      <rPr>
        <i/>
        <sz val="12"/>
        <rFont val="Arial"/>
        <family val="2"/>
      </rPr>
      <t xml:space="preserve">) applied to the median </t>
    </r>
    <r>
      <rPr>
        <i/>
        <u/>
        <sz val="12"/>
        <rFont val="Arial"/>
        <family val="2"/>
      </rPr>
      <t>angular</t>
    </r>
    <r>
      <rPr>
        <i/>
        <sz val="12"/>
        <rFont val="Arial"/>
        <family val="2"/>
      </rPr>
      <t xml:space="preserve"> rock size, D</t>
    </r>
    <r>
      <rPr>
        <i/>
        <vertAlign val="subscript"/>
        <sz val="12"/>
        <rFont val="Arial"/>
        <family val="2"/>
      </rPr>
      <t xml:space="preserve">50. </t>
    </r>
    <r>
      <rPr>
        <i/>
        <sz val="12"/>
        <rFont val="Arial"/>
        <family val="2"/>
      </rPr>
      <t xml:space="preserve"> The designer may use</t>
    </r>
  </si>
  <si>
    <r>
      <t xml:space="preserve">   Height, z</t>
    </r>
    <r>
      <rPr>
        <vertAlign val="subscript"/>
        <sz val="11"/>
        <rFont val="Arial"/>
        <family val="2"/>
      </rPr>
      <t xml:space="preserve">2 </t>
    </r>
    <r>
      <rPr>
        <sz val="11"/>
        <rFont val="Arial"/>
        <family val="2"/>
      </rPr>
      <t>=</t>
    </r>
  </si>
  <si>
    <t>Hydraulic jump height</t>
  </si>
  <si>
    <r>
      <t xml:space="preserve">Conjugate depth or </t>
    </r>
    <r>
      <rPr>
        <i/>
        <u/>
        <sz val="12"/>
        <rFont val="Arial"/>
        <family val="2"/>
      </rPr>
      <t>hydraulic jump height</t>
    </r>
    <r>
      <rPr>
        <i/>
        <sz val="12"/>
        <rFont val="Arial"/>
        <family val="2"/>
      </rPr>
      <t xml:space="preserve"> due to the transition from supercritical to subcritical</t>
    </r>
  </si>
  <si>
    <t xml:space="preserve">     (Hydraulic jump height)</t>
  </si>
  <si>
    <t xml:space="preserve">     hydraulic jump height for the chute to function.</t>
  </si>
  <si>
    <t>Minnesota Technical Release 3 , Loose Riprap Protection, July 1989, page 17, Table 2-1 for help.</t>
  </si>
  <si>
    <t>Area of flow corresponding to the hydraulic jump height in the chute.</t>
  </si>
  <si>
    <r>
      <t>Maximum values</t>
    </r>
    <r>
      <rPr>
        <b/>
        <sz val="12"/>
        <rFont val="Arial"/>
        <family val="2"/>
      </rPr>
      <t xml:space="preserve">  </t>
    </r>
    <r>
      <rPr>
        <sz val="12"/>
        <rFont val="Arial"/>
        <family val="2"/>
      </rPr>
      <t>(or limits) were not considered in the spreadsheet.  Only values that were outside the scope of the research were limited (chute bed slope and chute side slope).  Each designer should consider what limits or maximum values they want for various parameters, such as the height of drop (H</t>
    </r>
    <r>
      <rPr>
        <vertAlign val="subscript"/>
        <sz val="12"/>
        <rFont val="Arial"/>
        <family val="2"/>
      </rPr>
      <t>drop</t>
    </r>
    <r>
      <rPr>
        <sz val="12"/>
        <rFont val="Arial"/>
        <family val="2"/>
      </rPr>
      <t>), high flow storm (Q</t>
    </r>
    <r>
      <rPr>
        <vertAlign val="subscript"/>
        <sz val="12"/>
        <rFont val="Arial"/>
        <family val="2"/>
      </rPr>
      <t>high</t>
    </r>
    <r>
      <rPr>
        <sz val="12"/>
        <rFont val="Arial"/>
        <family val="2"/>
      </rPr>
      <t xml:space="preserve">), bottom width (Bw),  etc. </t>
    </r>
  </si>
  <si>
    <t xml:space="preserve">(Bw) </t>
  </si>
  <si>
    <r>
      <t xml:space="preserve">2) Tailwater depth plus </t>
    </r>
    <r>
      <rPr>
        <u/>
        <sz val="11"/>
        <rFont val="Arial"/>
        <family val="2"/>
      </rPr>
      <t>d</t>
    </r>
    <r>
      <rPr>
        <sz val="11"/>
        <rFont val="Arial"/>
        <family val="2"/>
      </rPr>
      <t xml:space="preserve"> must be at or above the </t>
    </r>
  </si>
  <si>
    <r>
      <t xml:space="preserve"> a</t>
    </r>
    <r>
      <rPr>
        <i/>
        <sz val="12"/>
        <rFont val="Arial"/>
        <family val="2"/>
      </rPr>
      <t xml:space="preserve"> Rock, bedding, and geotextile quantities are determined from x-section below (neglect radius).</t>
    </r>
  </si>
  <si>
    <t>Point No.</t>
  </si>
  <si>
    <r>
      <t xml:space="preserve"> b</t>
    </r>
    <r>
      <rPr>
        <i/>
        <sz val="12"/>
        <rFont val="Arial"/>
        <family val="2"/>
      </rPr>
      <t xml:space="preserve"> Geotextile shall be overlapped (18-in. minimum) and anchored (18-in. minimum along sides</t>
    </r>
  </si>
  <si>
    <r>
      <t xml:space="preserve">    and 24-in. minimum on the ends) --- </t>
    </r>
    <r>
      <rPr>
        <i/>
        <u/>
        <sz val="12"/>
        <rFont val="Arial"/>
        <family val="2"/>
      </rPr>
      <t>quantity not included</t>
    </r>
    <r>
      <rPr>
        <i/>
        <sz val="12"/>
        <rFont val="Arial"/>
        <family val="2"/>
      </rPr>
      <t>.</t>
    </r>
  </si>
  <si>
    <t>Rainfall =</t>
  </si>
  <si>
    <t>0-3 in.</t>
  </si>
  <si>
    <t>3-5 in.</t>
  </si>
  <si>
    <t>5+ in.</t>
  </si>
  <si>
    <t xml:space="preserve"> Minimum capacity (based on a 5-year,</t>
  </si>
  <si>
    <r>
      <t xml:space="preserve">       </t>
    </r>
    <r>
      <rPr>
        <b/>
        <i/>
        <u/>
        <sz val="12"/>
        <rFont val="Arial"/>
        <family val="2"/>
      </rPr>
      <t>Input tailwater (Tw)</t>
    </r>
    <r>
      <rPr>
        <i/>
        <sz val="12"/>
        <rFont val="Arial"/>
        <family val="2"/>
      </rPr>
      <t>:</t>
    </r>
  </si>
  <si>
    <t xml:space="preserve">        in combination with an auxiliary spillway.</t>
  </si>
  <si>
    <t xml:space="preserve">        through the chute (principal spillway) or </t>
  </si>
  <si>
    <r>
      <t xml:space="preserve">       </t>
    </r>
    <r>
      <rPr>
        <b/>
        <i/>
        <u/>
        <sz val="12"/>
        <rFont val="Arial"/>
        <family val="2"/>
      </rPr>
      <t>Note</t>
    </r>
    <r>
      <rPr>
        <i/>
        <sz val="12"/>
        <rFont val="Arial"/>
        <family val="2"/>
      </rPr>
      <t>:</t>
    </r>
    <r>
      <rPr>
        <sz val="12"/>
        <rFont val="Arial"/>
        <family val="2"/>
      </rPr>
      <t xml:space="preserve"> </t>
    </r>
    <r>
      <rPr>
        <i/>
        <sz val="12"/>
        <rFont val="Arial"/>
        <family val="2"/>
      </rPr>
      <t>The total required capacity is routed</t>
    </r>
  </si>
  <si>
    <t>Spillway protection</t>
  </si>
  <si>
    <t>Yes   ----------</t>
  </si>
  <si>
    <r>
      <t>(When H</t>
    </r>
    <r>
      <rPr>
        <i/>
        <vertAlign val="subscript"/>
        <sz val="12"/>
        <rFont val="Arial"/>
        <family val="2"/>
      </rPr>
      <t>2</t>
    </r>
    <r>
      <rPr>
        <i/>
        <sz val="12"/>
        <rFont val="Arial"/>
        <family val="2"/>
      </rPr>
      <t>&gt;0</t>
    </r>
    <r>
      <rPr>
        <i/>
        <sz val="12"/>
        <rFont val="Arial"/>
        <family val="2"/>
      </rPr>
      <t xml:space="preserve"> submerged weir flow exists and normal depth (z</t>
    </r>
    <r>
      <rPr>
        <i/>
        <vertAlign val="subscript"/>
        <sz val="12"/>
        <rFont val="Arial"/>
        <family val="2"/>
      </rPr>
      <t>1</t>
    </r>
    <r>
      <rPr>
        <i/>
        <sz val="12"/>
        <rFont val="Arial"/>
        <family val="2"/>
      </rPr>
      <t xml:space="preserve">) </t>
    </r>
    <r>
      <rPr>
        <i/>
        <u/>
        <sz val="12"/>
        <rFont val="Arial"/>
        <family val="2"/>
      </rPr>
      <t>will not</t>
    </r>
    <r>
      <rPr>
        <i/>
        <sz val="12"/>
        <rFont val="Arial"/>
        <family val="2"/>
      </rPr>
      <t xml:space="preserve"> occur in the</t>
    </r>
  </si>
  <si>
    <r>
      <t xml:space="preserve">Tailwater depth above the outlet </t>
    </r>
    <r>
      <rPr>
        <i/>
        <u/>
        <sz val="12"/>
        <rFont val="Arial"/>
        <family val="2"/>
      </rPr>
      <t>apron</t>
    </r>
    <r>
      <rPr>
        <i/>
        <sz val="12"/>
        <rFont val="Arial"/>
        <family val="2"/>
      </rPr>
      <t xml:space="preserve"> (must be z</t>
    </r>
    <r>
      <rPr>
        <i/>
        <vertAlign val="subscript"/>
        <sz val="12"/>
        <rFont val="Arial"/>
        <family val="2"/>
      </rPr>
      <t xml:space="preserve">2 </t>
    </r>
    <r>
      <rPr>
        <i/>
        <sz val="12"/>
        <rFont val="Arial"/>
        <family val="2"/>
      </rPr>
      <t>or greater).</t>
    </r>
  </si>
  <si>
    <t>The berm (or embankment) height above the top of rock in feet.</t>
  </si>
  <si>
    <r>
      <t>Factor of Safety</t>
    </r>
    <r>
      <rPr>
        <sz val="12"/>
        <rFont val="Arial"/>
        <family val="2"/>
      </rPr>
      <t xml:space="preserve"> - The factor of safety (or multiplier, F</t>
    </r>
    <r>
      <rPr>
        <vertAlign val="subscript"/>
        <sz val="12"/>
        <rFont val="Arial"/>
        <family val="2"/>
      </rPr>
      <t>s</t>
    </r>
    <r>
      <rPr>
        <sz val="12"/>
        <rFont val="Arial"/>
        <family val="2"/>
      </rPr>
      <t>) is used to safeguard against possible undersizing of the rock chute's median rock size (D</t>
    </r>
    <r>
      <rPr>
        <vertAlign val="subscript"/>
        <sz val="12"/>
        <rFont val="Arial"/>
        <family val="2"/>
      </rPr>
      <t>50</t>
    </r>
    <r>
      <rPr>
        <sz val="12"/>
        <rFont val="Arial"/>
        <family val="2"/>
      </rPr>
      <t xml:space="preserve">).  </t>
    </r>
    <r>
      <rPr>
        <b/>
        <i/>
        <sz val="12"/>
        <rFont val="Arial"/>
        <family val="2"/>
      </rPr>
      <t>F</t>
    </r>
    <r>
      <rPr>
        <b/>
        <i/>
        <vertAlign val="subscript"/>
        <sz val="12"/>
        <rFont val="Arial"/>
        <family val="2"/>
      </rPr>
      <t>s</t>
    </r>
    <r>
      <rPr>
        <b/>
        <i/>
        <sz val="12"/>
        <rFont val="Arial"/>
        <family val="2"/>
      </rPr>
      <t xml:space="preserve"> adjusts the D</t>
    </r>
    <r>
      <rPr>
        <b/>
        <i/>
        <vertAlign val="subscript"/>
        <sz val="12"/>
        <rFont val="Arial"/>
        <family val="2"/>
      </rPr>
      <t>50</t>
    </r>
    <r>
      <rPr>
        <b/>
        <i/>
        <sz val="12"/>
        <rFont val="Arial"/>
        <family val="2"/>
      </rPr>
      <t xml:space="preserve"> rock size, the rock chute thickness, and the outlet apron length</t>
    </r>
    <r>
      <rPr>
        <sz val="12"/>
        <rFont val="Arial"/>
        <family val="2"/>
      </rPr>
      <t>.  The Iowa NRCS Design Staff also considered modifying (with F</t>
    </r>
    <r>
      <rPr>
        <vertAlign val="subscript"/>
        <sz val="12"/>
        <rFont val="Arial"/>
        <family val="2"/>
      </rPr>
      <t>s</t>
    </r>
    <r>
      <rPr>
        <sz val="12"/>
        <rFont val="Arial"/>
        <family val="2"/>
      </rPr>
      <t>) the unit discharge (cfs/ft.), Q</t>
    </r>
    <r>
      <rPr>
        <vertAlign val="subscript"/>
        <sz val="12"/>
        <rFont val="Arial"/>
        <family val="2"/>
      </rPr>
      <t>high</t>
    </r>
    <r>
      <rPr>
        <sz val="12"/>
        <rFont val="Arial"/>
        <family val="2"/>
      </rPr>
      <t>,  and the bed slope (hydraulic grade line) instead of the D</t>
    </r>
    <r>
      <rPr>
        <vertAlign val="subscript"/>
        <sz val="12"/>
        <rFont val="Arial"/>
        <family val="2"/>
      </rPr>
      <t>50</t>
    </r>
    <r>
      <rPr>
        <sz val="12"/>
        <rFont val="Arial"/>
        <family val="2"/>
      </rPr>
      <t>.  Applying a F</t>
    </r>
    <r>
      <rPr>
        <vertAlign val="subscript"/>
        <sz val="12"/>
        <rFont val="Arial"/>
        <family val="2"/>
      </rPr>
      <t>s</t>
    </r>
    <r>
      <rPr>
        <sz val="12"/>
        <rFont val="Arial"/>
        <family val="2"/>
      </rPr>
      <t xml:space="preserve"> to the D</t>
    </r>
    <r>
      <rPr>
        <vertAlign val="subscript"/>
        <sz val="12"/>
        <rFont val="Arial"/>
        <family val="2"/>
      </rPr>
      <t>50</t>
    </r>
    <r>
      <rPr>
        <sz val="12"/>
        <rFont val="Arial"/>
        <family val="2"/>
      </rPr>
      <t xml:space="preserve"> will give a more conservative (larger) median rock size than applying the same F</t>
    </r>
    <r>
      <rPr>
        <vertAlign val="subscript"/>
        <sz val="12"/>
        <rFont val="Arial"/>
        <family val="2"/>
      </rPr>
      <t>s</t>
    </r>
    <r>
      <rPr>
        <sz val="12"/>
        <rFont val="Arial"/>
        <family val="2"/>
      </rPr>
      <t xml:space="preserve"> to the other above mentioned parameters.   The user must decide what value of F</t>
    </r>
    <r>
      <rPr>
        <vertAlign val="subscript"/>
        <sz val="12"/>
        <rFont val="Arial"/>
        <family val="2"/>
      </rPr>
      <t>s</t>
    </r>
    <r>
      <rPr>
        <sz val="12"/>
        <rFont val="Arial"/>
        <family val="2"/>
      </rPr>
      <t xml:space="preserve"> to use.   See Minnesota Technical Release 3 , Loose Riprap Protection, July 1989, page 17, Table 2-1.</t>
    </r>
  </si>
  <si>
    <r>
      <t>Downstream head above weir crest, affects weir flow if H</t>
    </r>
    <r>
      <rPr>
        <i/>
        <vertAlign val="subscript"/>
        <sz val="12"/>
        <rFont val="Arial"/>
        <family val="2"/>
      </rPr>
      <t>2</t>
    </r>
    <r>
      <rPr>
        <i/>
        <sz val="12"/>
        <rFont val="Arial"/>
        <family val="2"/>
      </rPr>
      <t xml:space="preserve"> is greater than 0.715y</t>
    </r>
    <r>
      <rPr>
        <i/>
        <vertAlign val="subscript"/>
        <sz val="12"/>
        <rFont val="Arial"/>
        <family val="2"/>
      </rPr>
      <t xml:space="preserve">c </t>
    </r>
    <r>
      <rPr>
        <i/>
        <sz val="12"/>
        <rFont val="Arial"/>
        <family val="2"/>
      </rPr>
      <t>or the brink depth</t>
    </r>
  </si>
  <si>
    <t>Equation 7 in Ref. 1, and also used to designate the inlet and outlet channel roughness.</t>
  </si>
  <si>
    <t>(The user shall make sure that tailwater depths are at the hydraulic               jump height or greater for high and low flow conditions.)</t>
  </si>
  <si>
    <r>
      <t xml:space="preserve">chute slope, and the program </t>
    </r>
    <r>
      <rPr>
        <i/>
        <u/>
        <sz val="12"/>
        <rFont val="Arial"/>
        <family val="2"/>
      </rPr>
      <t>may</t>
    </r>
    <r>
      <rPr>
        <i/>
        <sz val="12"/>
        <rFont val="Arial"/>
        <family val="2"/>
      </rPr>
      <t xml:space="preserve"> over-estimate the D</t>
    </r>
    <r>
      <rPr>
        <i/>
        <vertAlign val="subscript"/>
        <sz val="12"/>
        <rFont val="Arial"/>
        <family val="2"/>
      </rPr>
      <t>50</t>
    </r>
    <r>
      <rPr>
        <i/>
        <sz val="12"/>
        <rFont val="Arial"/>
        <family val="2"/>
      </rPr>
      <t xml:space="preserve"> size for this condition.)</t>
    </r>
  </si>
  <si>
    <t>The difference in elevation between the inlet apron and outlet channel.</t>
  </si>
  <si>
    <t>Input Channel Geometry</t>
  </si>
  <si>
    <t>Design Storm Data (Table 2, NHCP, NRCS Grade Stabilization Structure No. 410)</t>
  </si>
  <si>
    <t>Profile and Cross Section (Output)</t>
  </si>
  <si>
    <r>
      <t xml:space="preserve">    channel is less than the weir head (</t>
    </r>
    <r>
      <rPr>
        <sz val="10"/>
        <rFont val="Arial"/>
        <family val="2"/>
      </rPr>
      <t>H</t>
    </r>
    <r>
      <rPr>
        <vertAlign val="subscript"/>
        <sz val="10"/>
        <rFont val="Arial"/>
        <family val="2"/>
      </rPr>
      <t>p</t>
    </r>
    <r>
      <rPr>
        <sz val="11"/>
        <rFont val="Arial"/>
        <family val="2"/>
      </rPr>
      <t>), ie., the weir capacity is less</t>
    </r>
  </si>
  <si>
    <t xml:space="preserve">    than the channel capacity, restricted flow or ponding will occur.  This</t>
  </si>
  <si>
    <t xml:space="preserve">    reduces velocity and prevents erosion upstream of the inlet apron.</t>
  </si>
  <si>
    <t>I. Calculate the normal depth in the inlet channel.</t>
  </si>
  <si>
    <t>II. Calculate the critical depth in the chute.</t>
  </si>
  <si>
    <t>III. Calculate the tailwater depth in the outlet channel.</t>
  </si>
  <si>
    <t>V. Calculate the rock chute parameters (w/o a factor of safety applied).</t>
  </si>
  <si>
    <t>VI. Calculate the height of hydraulic jump height (conjugate depth).</t>
  </si>
  <si>
    <t>VII. Calculate the energy lost through the jump (absorbed by the rock).</t>
  </si>
  <si>
    <r>
      <t xml:space="preserve">Here the user is prompted to input the </t>
    </r>
    <r>
      <rPr>
        <i/>
        <sz val="12"/>
        <rFont val="Arial"/>
        <family val="2"/>
      </rPr>
      <t>Drainage area</t>
    </r>
    <r>
      <rPr>
        <sz val="12"/>
        <rFont val="Arial"/>
        <family val="2"/>
      </rPr>
      <t xml:space="preserve"> and the </t>
    </r>
    <r>
      <rPr>
        <i/>
        <sz val="12"/>
        <rFont val="Arial"/>
        <family val="2"/>
      </rPr>
      <t>Inlet and Outlet apron elevation</t>
    </r>
    <r>
      <rPr>
        <sz val="12"/>
        <rFont val="Arial"/>
        <family val="2"/>
      </rPr>
      <t xml:space="preserve">.  The program will determine the NRCS minimum capacity (storm frequency year) for a full-flow open structure (chute and auxiliary spillway).  The user must select the rainfall amount (0-3 in., 3-5 in., or 5+ in.) for a 5-year frequency, 24-hour duration storm.  Input the high and low frequency storm (in cfs) flowing through the chute portion of the structure (this program does not design the auxiliary spillway).  The tailwater must be adequate for both high and low flow events.  The tailwater can be entered by the user or computed by the program for corresponding high and low flow storms.  The </t>
    </r>
    <r>
      <rPr>
        <b/>
        <sz val="12"/>
        <color indexed="10"/>
        <rFont val="Arial"/>
        <family val="2"/>
      </rPr>
      <t>Tailwater from Program</t>
    </r>
    <r>
      <rPr>
        <sz val="12"/>
        <rFont val="Arial"/>
        <family val="2"/>
      </rPr>
      <t xml:space="preserve"> button enters the word "Program" in the tailwater cells indicating that the spreadsheet will calculate the tailwater.  The user should note that changing </t>
    </r>
    <r>
      <rPr>
        <i/>
        <sz val="12"/>
        <rFont val="Arial"/>
        <family val="2"/>
      </rPr>
      <t>Q</t>
    </r>
    <r>
      <rPr>
        <i/>
        <vertAlign val="subscript"/>
        <sz val="12"/>
        <rFont val="Arial"/>
        <family val="2"/>
      </rPr>
      <t>high</t>
    </r>
    <r>
      <rPr>
        <sz val="12"/>
        <rFont val="Arial"/>
        <family val="2"/>
      </rPr>
      <t xml:space="preserve"> or </t>
    </r>
    <r>
      <rPr>
        <i/>
        <sz val="12"/>
        <rFont val="Arial"/>
        <family val="2"/>
      </rPr>
      <t>Q</t>
    </r>
    <r>
      <rPr>
        <i/>
        <vertAlign val="subscript"/>
        <sz val="12"/>
        <rFont val="Arial"/>
        <family val="2"/>
      </rPr>
      <t xml:space="preserve">low </t>
    </r>
    <r>
      <rPr>
        <sz val="12"/>
        <rFont val="Arial"/>
        <family val="2"/>
      </rPr>
      <t xml:space="preserve">will require the </t>
    </r>
    <r>
      <rPr>
        <b/>
        <sz val="12"/>
        <color indexed="10"/>
        <rFont val="Arial"/>
        <family val="2"/>
      </rPr>
      <t xml:space="preserve">Solve Spreadsheet </t>
    </r>
    <r>
      <rPr>
        <sz val="12"/>
        <rFont val="Arial"/>
        <family val="2"/>
      </rPr>
      <t>button to be selected.</t>
    </r>
  </si>
  <si>
    <r>
      <t>V</t>
    </r>
    <r>
      <rPr>
        <b/>
        <vertAlign val="subscript"/>
        <sz val="11"/>
        <rFont val="Arial"/>
        <family val="2"/>
      </rPr>
      <t>i</t>
    </r>
    <r>
      <rPr>
        <b/>
        <sz val="11"/>
        <rFont val="Arial"/>
        <family val="2"/>
      </rPr>
      <t xml:space="preserve"> =</t>
    </r>
  </si>
  <si>
    <r>
      <t>V</t>
    </r>
    <r>
      <rPr>
        <b/>
        <vertAlign val="subscript"/>
        <sz val="11"/>
        <rFont val="Arial"/>
        <family val="2"/>
      </rPr>
      <t xml:space="preserve">i </t>
    </r>
    <r>
      <rPr>
        <b/>
        <sz val="11"/>
        <rFont val="Arial"/>
        <family val="2"/>
      </rPr>
      <t xml:space="preserve"> =</t>
    </r>
  </si>
  <si>
    <r>
      <t>V</t>
    </r>
    <r>
      <rPr>
        <i/>
        <vertAlign val="subscript"/>
        <sz val="12"/>
        <rFont val="Arial"/>
        <family val="2"/>
      </rPr>
      <t xml:space="preserve">i </t>
    </r>
    <r>
      <rPr>
        <i/>
        <sz val="12"/>
        <rFont val="Arial"/>
        <family val="2"/>
      </rPr>
      <t>(fps) =</t>
    </r>
  </si>
  <si>
    <r>
      <t>C</t>
    </r>
    <r>
      <rPr>
        <vertAlign val="subscript"/>
        <sz val="11"/>
        <rFont val="Arial"/>
        <family val="2"/>
      </rPr>
      <t>vn</t>
    </r>
    <r>
      <rPr>
        <sz val="11"/>
        <rFont val="Arial"/>
        <family val="2"/>
      </rPr>
      <t xml:space="preserve"> =</t>
    </r>
  </si>
  <si>
    <r>
      <t>C</t>
    </r>
    <r>
      <rPr>
        <vertAlign val="subscript"/>
        <sz val="11"/>
        <rFont val="Arial"/>
        <family val="2"/>
      </rPr>
      <t>d</t>
    </r>
    <r>
      <rPr>
        <sz val="11"/>
        <rFont val="Arial"/>
        <family val="2"/>
      </rPr>
      <t xml:space="preserve"> =</t>
    </r>
  </si>
  <si>
    <t>IV. Calculate the head for a trapezoidal shaped broad-crested weir.</t>
  </si>
  <si>
    <t>broad-crested weirs, respectively)</t>
  </si>
  <si>
    <r>
      <t xml:space="preserve"> = H</t>
    </r>
    <r>
      <rPr>
        <vertAlign val="subscript"/>
        <sz val="11"/>
        <rFont val="Arial"/>
        <family val="2"/>
      </rPr>
      <t>drop</t>
    </r>
  </si>
  <si>
    <r>
      <t xml:space="preserve">      H</t>
    </r>
    <r>
      <rPr>
        <vertAlign val="subscript"/>
        <sz val="11"/>
        <rFont val="Arial"/>
        <family val="2"/>
      </rPr>
      <t>2</t>
    </r>
    <r>
      <rPr>
        <sz val="11"/>
        <rFont val="Arial"/>
        <family val="2"/>
      </rPr>
      <t xml:space="preserve"> = 0, if H</t>
    </r>
    <r>
      <rPr>
        <vertAlign val="subscript"/>
        <sz val="11"/>
        <rFont val="Arial"/>
        <family val="2"/>
      </rPr>
      <t>2</t>
    </r>
    <r>
      <rPr>
        <sz val="11"/>
        <rFont val="Arial"/>
        <family val="2"/>
      </rPr>
      <t xml:space="preserve"> &lt; 0.715*y</t>
    </r>
    <r>
      <rPr>
        <vertAlign val="subscript"/>
        <sz val="11"/>
        <rFont val="Arial"/>
        <family val="2"/>
      </rPr>
      <t>c</t>
    </r>
    <r>
      <rPr>
        <sz val="11"/>
        <rFont val="Arial"/>
        <family val="2"/>
      </rPr>
      <t xml:space="preserve">, </t>
    </r>
    <r>
      <rPr>
        <u/>
        <sz val="11"/>
        <rFont val="Arial"/>
        <family val="2"/>
      </rPr>
      <t>neglect velocity head</t>
    </r>
    <r>
      <rPr>
        <sz val="11"/>
        <rFont val="Arial"/>
        <family val="2"/>
      </rPr>
      <t>)</t>
    </r>
  </si>
  <si>
    <r>
      <t>Coefficient of Uniformity, (D</t>
    </r>
    <r>
      <rPr>
        <i/>
        <vertAlign val="subscript"/>
        <sz val="12"/>
        <rFont val="Arial"/>
        <family val="2"/>
      </rPr>
      <t>60</t>
    </r>
    <r>
      <rPr>
        <i/>
        <sz val="12"/>
        <rFont val="Arial"/>
        <family val="2"/>
      </rPr>
      <t>)/(D</t>
    </r>
    <r>
      <rPr>
        <i/>
        <vertAlign val="subscript"/>
        <sz val="12"/>
        <rFont val="Arial"/>
        <family val="2"/>
      </rPr>
      <t>10</t>
    </r>
    <r>
      <rPr>
        <i/>
        <sz val="12"/>
        <rFont val="Arial"/>
        <family val="2"/>
      </rPr>
      <t>) &lt; 2.0</t>
    </r>
  </si>
  <si>
    <t xml:space="preserve">(Discharge coefficient  for rectangular &amp; v-notch </t>
  </si>
  <si>
    <r>
      <t>A coefficient of uniformity (D</t>
    </r>
    <r>
      <rPr>
        <vertAlign val="subscript"/>
        <sz val="12"/>
        <rFont val="Arial"/>
        <family val="2"/>
      </rPr>
      <t>60</t>
    </r>
    <r>
      <rPr>
        <sz val="12"/>
        <rFont val="Arial"/>
        <family val="2"/>
      </rPr>
      <t>/D</t>
    </r>
    <r>
      <rPr>
        <vertAlign val="subscript"/>
        <sz val="12"/>
        <rFont val="Arial"/>
        <family val="2"/>
      </rPr>
      <t>10</t>
    </r>
    <r>
      <rPr>
        <sz val="12"/>
        <rFont val="Arial"/>
        <family val="2"/>
      </rPr>
      <t>) of 2.0 or less was used to define the D</t>
    </r>
    <r>
      <rPr>
        <vertAlign val="subscript"/>
        <sz val="12"/>
        <rFont val="Arial"/>
        <family val="2"/>
      </rPr>
      <t>10</t>
    </r>
    <r>
      <rPr>
        <sz val="12"/>
        <rFont val="Arial"/>
        <family val="2"/>
      </rPr>
      <t xml:space="preserve"> size.   The remainder of the values  (D</t>
    </r>
    <r>
      <rPr>
        <vertAlign val="subscript"/>
        <sz val="12"/>
        <rFont val="Arial"/>
        <family val="2"/>
      </rPr>
      <t>100</t>
    </r>
    <r>
      <rPr>
        <sz val="12"/>
        <rFont val="Arial"/>
        <family val="2"/>
      </rPr>
      <t>, D</t>
    </r>
    <r>
      <rPr>
        <vertAlign val="subscript"/>
        <sz val="12"/>
        <rFont val="Arial"/>
        <family val="2"/>
      </rPr>
      <t>85</t>
    </r>
    <r>
      <rPr>
        <sz val="12"/>
        <rFont val="Arial"/>
        <family val="2"/>
      </rPr>
      <t>, and D</t>
    </r>
    <r>
      <rPr>
        <vertAlign val="subscript"/>
        <sz val="12"/>
        <rFont val="Arial"/>
        <family val="2"/>
      </rPr>
      <t>50</t>
    </r>
    <r>
      <rPr>
        <sz val="12"/>
        <rFont val="Arial"/>
        <family val="2"/>
      </rPr>
      <t xml:space="preserve">) came from MN TR-3, Loose Riprap Protection, July 1989, page 21, Table 2-2.   </t>
    </r>
  </si>
  <si>
    <t>Jim Villa</t>
  </si>
  <si>
    <t>Drawn: NRCS Standard Dwg.</t>
  </si>
  <si>
    <t>Turned on Sheet tabs to allows viewing of Calculations</t>
  </si>
  <si>
    <t>Enabled entering Approver on Plan Sheet tab</t>
  </si>
  <si>
    <t>Enabled autofill of Checker into Plan Sheet &amp; Plan tabs</t>
  </si>
  <si>
    <t>V4.02 (11/4/2009)</t>
  </si>
  <si>
    <t>at a unit discharge of about 40% less than angular shaped stones of the same diameter).</t>
  </si>
  <si>
    <r>
      <t xml:space="preserve">     This Excel spreadsheet is included as a tool to design rock chutes for conservation practices.  Median size for rock is determined along with the chute hydraulics and dimensions.  This spreadsheet is based on "Design of Rock Chutes" by Robinson, Rice, and Kadavy, ASAE Vol. 41(3), pp. 621-626, 1998 (Ref. 1).  That research was performed using  "predominately angular" limestone.  The Excel file (.xls) is password protected.  A </t>
    </r>
    <r>
      <rPr>
        <b/>
        <i/>
        <sz val="12"/>
        <color indexed="14"/>
        <rFont val="Arial"/>
        <family val="2"/>
      </rPr>
      <t>Glossary</t>
    </r>
    <r>
      <rPr>
        <sz val="12"/>
        <rFont val="Arial"/>
        <family val="2"/>
      </rPr>
      <t xml:space="preserve"> is included below.  </t>
    </r>
    <r>
      <rPr>
        <u/>
        <sz val="12"/>
        <rFont val="Arial"/>
        <family val="2"/>
      </rPr>
      <t>All equations are available from the Iowa NRCS Design Staff by request</t>
    </r>
    <r>
      <rPr>
        <sz val="12"/>
        <rFont val="Arial"/>
        <family val="2"/>
      </rPr>
      <t xml:space="preserve">. </t>
    </r>
  </si>
  <si>
    <r>
      <t>No values need to be input.  These results display chute hydraulics and dimensions for both high and low flow conditions.  Low flow results are given in parenthesis and units are listed with the value.  The user should make sure that T</t>
    </r>
    <r>
      <rPr>
        <vertAlign val="subscript"/>
        <sz val="12"/>
        <rFont val="Arial"/>
        <family val="2"/>
      </rPr>
      <t>w</t>
    </r>
    <r>
      <rPr>
        <sz val="12"/>
        <rFont val="Arial"/>
        <family val="2"/>
      </rPr>
      <t xml:space="preserve"> + d is greater than or equal to z</t>
    </r>
    <r>
      <rPr>
        <vertAlign val="subscript"/>
        <sz val="12"/>
        <rFont val="Arial"/>
        <family val="2"/>
      </rPr>
      <t>2</t>
    </r>
    <r>
      <rPr>
        <sz val="12"/>
        <rFont val="Arial"/>
        <family val="2"/>
      </rPr>
      <t xml:space="preserve"> as indicated by </t>
    </r>
    <r>
      <rPr>
        <i/>
        <sz val="12"/>
        <rFont val="Arial"/>
        <family val="2"/>
      </rPr>
      <t>T</t>
    </r>
    <r>
      <rPr>
        <i/>
        <vertAlign val="subscript"/>
        <sz val="12"/>
        <rFont val="Arial"/>
        <family val="2"/>
      </rPr>
      <t>w</t>
    </r>
    <r>
      <rPr>
        <i/>
        <sz val="12"/>
        <rFont val="Arial"/>
        <family val="2"/>
      </rPr>
      <t xml:space="preserve"> o.k.</t>
    </r>
    <r>
      <rPr>
        <sz val="12"/>
        <rFont val="Arial"/>
        <family val="2"/>
      </rPr>
      <t xml:space="preserve"> in the output.  If output values give a dashed line or say "Not Solved" the user must select the</t>
    </r>
    <r>
      <rPr>
        <b/>
        <sz val="12"/>
        <rFont val="Arial"/>
        <family val="2"/>
      </rPr>
      <t xml:space="preserve"> </t>
    </r>
    <r>
      <rPr>
        <b/>
        <sz val="12"/>
        <color indexed="10"/>
        <rFont val="Arial"/>
        <family val="2"/>
      </rPr>
      <t xml:space="preserve">Solve Spreadsheet </t>
    </r>
    <r>
      <rPr>
        <sz val="12"/>
        <rFont val="Arial"/>
        <family val="2"/>
      </rPr>
      <t xml:space="preserve">button.  If this doesn't work check the chute </t>
    </r>
    <r>
      <rPr>
        <i/>
        <sz val="12"/>
        <rFont val="Arial"/>
        <family val="2"/>
      </rPr>
      <t>Bed Slope</t>
    </r>
    <r>
      <rPr>
        <sz val="12"/>
        <rFont val="Arial"/>
        <family val="2"/>
      </rPr>
      <t xml:space="preserve"> and </t>
    </r>
    <r>
      <rPr>
        <i/>
        <sz val="12"/>
        <rFont val="Arial"/>
        <family val="2"/>
      </rPr>
      <t xml:space="preserve">Side Slope </t>
    </r>
    <r>
      <rPr>
        <sz val="12"/>
        <rFont val="Arial"/>
        <family val="2"/>
      </rPr>
      <t>values and make sure they are not too steep.  The High Flow Storm Information shows the D</t>
    </r>
    <r>
      <rPr>
        <vertAlign val="subscript"/>
        <sz val="12"/>
        <rFont val="Arial"/>
        <family val="2"/>
      </rPr>
      <t>50</t>
    </r>
    <r>
      <rPr>
        <sz val="12"/>
        <rFont val="Arial"/>
        <family val="2"/>
      </rPr>
      <t xml:space="preserve"> rock size by diameter (inches) and weight (pounds) for "predominately angular" limestone rock with a specific gravity (Gs) of 2.65.  The size to weight conversion can be found in ASTM D5519-07, Equation A1.4 , along with additional discussion. </t>
    </r>
  </si>
  <si>
    <t>Median rock size (Equations are based on tests using "predominately angular" limestone rock. Rounded stone fails</t>
  </si>
  <si>
    <t>Removed references to cubic rock shapes. The spreadsheet is intended for rock that would be considered quarried limestone. Glacial boulders would withstand lower unit discharges and may require an adjusted size to weight conversion.</t>
  </si>
  <si>
    <r>
      <t>Geotextile</t>
    </r>
    <r>
      <rPr>
        <b/>
        <i/>
        <vertAlign val="superscript"/>
        <sz val="12"/>
        <rFont val="Arial"/>
        <family val="2"/>
      </rPr>
      <t>b</t>
    </r>
    <r>
      <rPr>
        <sz val="12"/>
        <rFont val="Arial"/>
        <family val="2"/>
      </rPr>
      <t xml:space="preserve"> =</t>
    </r>
  </si>
  <si>
    <t>Minimum Fill =</t>
  </si>
  <si>
    <t xml:space="preserve">Freeboard = </t>
  </si>
  <si>
    <t>Minimum Fill=</t>
  </si>
  <si>
    <t xml:space="preserve">   y</t>
  </si>
  <si>
    <t>Minimum additional height of rock above the Qlow flow elevation.</t>
  </si>
  <si>
    <t>Updated Freeboard and Minimum Fill definitions.</t>
  </si>
  <si>
    <t>Added a check of the Hp(Qlow) + Freeboard compared to Hp(Qhigh).</t>
  </si>
  <si>
    <t>V4.03 (11/29/2011)</t>
  </si>
  <si>
    <r>
      <t xml:space="preserve">(Version 4.03 - 11/29/11, Based on </t>
    </r>
    <r>
      <rPr>
        <u/>
        <sz val="12"/>
        <rFont val="Arial"/>
        <family val="2"/>
      </rPr>
      <t>Design of Rock Chutes</t>
    </r>
    <r>
      <rPr>
        <sz val="12"/>
        <rFont val="Arial"/>
        <family val="2"/>
      </rPr>
      <t xml:space="preserve"> by Robinson, Rice, Kadavy, ASAE, 1998)</t>
    </r>
  </si>
  <si>
    <r>
      <t>Height of riprap (vertically) along the rock chute side slope, the greater of H</t>
    </r>
    <r>
      <rPr>
        <i/>
        <vertAlign val="subscript"/>
        <sz val="12"/>
        <rFont val="Arial"/>
        <family val="2"/>
      </rPr>
      <t>p</t>
    </r>
    <r>
      <rPr>
        <i/>
        <sz val="12"/>
        <rFont val="Arial"/>
        <family val="2"/>
      </rPr>
      <t>(Qhigh), H</t>
    </r>
    <r>
      <rPr>
        <i/>
        <vertAlign val="subscript"/>
        <sz val="12"/>
        <rFont val="Arial"/>
        <family val="2"/>
      </rPr>
      <t>p</t>
    </r>
    <r>
      <rPr>
        <i/>
        <sz val="12"/>
        <rFont val="Arial"/>
        <family val="2"/>
      </rPr>
      <t>(Qlow) + Freeboard, or z</t>
    </r>
    <r>
      <rPr>
        <i/>
        <vertAlign val="subscript"/>
        <sz val="12"/>
        <rFont val="Arial"/>
        <family val="2"/>
      </rPr>
      <t>2</t>
    </r>
    <r>
      <rPr>
        <i/>
        <sz val="12"/>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</si>
</sst>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
    <numFmt numFmtId="165" formatCode="0.0"/>
    <numFmt numFmtId="166" formatCode="0.0000"/>
    <numFmt numFmtId="167" formatCode="0.00000"/>
    <numFmt numFmtId="168" formatCode="mm/dd/yy"/>
    <numFmt numFmtId="169" formatCode="&quot;$&quot;#,##0.00"/>
    <numFmt numFmtId="170" formatCode="0;[Red]0"/>
  </numFmts>
  <fonts count="82" x14ac:knownFonts="1">
    <font>
      <sz val="11"/>
      <name val="Arial"/>
      <family val="2"/>
    </font>
    <font>
      <sz val="14"/>
      <name val="Arial"/>
      <family val="2"/>
    </font>
    <font>
      <b/>
      <u/>
      <sz val="14"/>
      <name val="Arial"/>
      <family val="2"/>
    </font>
    <font>
      <sz val="11"/>
      <name val="Arial"/>
      <family val="2"/>
    </font>
    <font>
      <b/>
      <u/>
      <sz val="16"/>
      <name val="Arial"/>
      <family val="2"/>
    </font>
    <font>
      <vertAlign val="subscript"/>
      <sz val="11"/>
      <name val="Arial"/>
      <family val="2"/>
    </font>
    <font>
      <b/>
      <u/>
      <sz val="11"/>
      <name val="Arial"/>
      <family val="2"/>
    </font>
    <font>
      <b/>
      <sz val="12"/>
      <name val="Arial"/>
      <family val="2"/>
    </font>
    <font>
      <sz val="11"/>
      <color indexed="10"/>
      <name val="Arial"/>
      <family val="2"/>
    </font>
    <font>
      <b/>
      <i/>
      <u/>
      <sz val="11"/>
      <name val="Arial"/>
      <family val="2"/>
    </font>
    <font>
      <u/>
      <sz val="11"/>
      <name val="Arial"/>
      <family val="2"/>
    </font>
    <font>
      <sz val="12"/>
      <color indexed="10"/>
      <name val="Arial"/>
      <family val="2"/>
    </font>
    <font>
      <b/>
      <u/>
      <sz val="20"/>
      <name val="Arial"/>
      <family val="2"/>
    </font>
    <font>
      <sz val="20"/>
      <name val="Arial"/>
      <family val="2"/>
    </font>
    <font>
      <b/>
      <sz val="14"/>
      <name val="Arial"/>
      <family val="2"/>
    </font>
    <font>
      <sz val="12"/>
      <name val="Arial"/>
      <family val="2"/>
    </font>
    <font>
      <b/>
      <sz val="11"/>
      <name val="Arial"/>
      <family val="2"/>
    </font>
    <font>
      <sz val="12"/>
      <color indexed="14"/>
      <name val="Arial"/>
      <family val="2"/>
    </font>
    <font>
      <vertAlign val="subscript"/>
      <sz val="12"/>
      <name val="Arial"/>
      <family val="2"/>
    </font>
    <font>
      <b/>
      <u/>
      <sz val="12"/>
      <name val="Arial"/>
      <family val="2"/>
    </font>
    <font>
      <i/>
      <sz val="12"/>
      <color indexed="14"/>
      <name val="Arial"/>
      <family val="2"/>
    </font>
    <font>
      <u/>
      <sz val="12"/>
      <name val="Arial"/>
      <family val="2"/>
    </font>
    <font>
      <b/>
      <sz val="13"/>
      <name val="Arial"/>
      <family val="2"/>
    </font>
    <font>
      <b/>
      <i/>
      <sz val="12"/>
      <name val="Arial"/>
      <family val="2"/>
    </font>
    <font>
      <sz val="11"/>
      <name val="Arial"/>
      <family val="2"/>
    </font>
    <font>
      <b/>
      <i/>
      <u/>
      <sz val="13"/>
      <name val="Arial"/>
      <family val="2"/>
    </font>
    <font>
      <i/>
      <u/>
      <sz val="11"/>
      <name val="Arial"/>
      <family val="2"/>
    </font>
    <font>
      <sz val="11"/>
      <color indexed="8"/>
      <name val="Arial"/>
      <family val="2"/>
    </font>
    <font>
      <vertAlign val="subscript"/>
      <sz val="11"/>
      <color indexed="8"/>
      <name val="Arial"/>
      <family val="2"/>
    </font>
    <font>
      <b/>
      <i/>
      <u/>
      <sz val="12"/>
      <name val="Arial"/>
      <family val="2"/>
    </font>
    <font>
      <b/>
      <i/>
      <sz val="11"/>
      <color indexed="9"/>
      <name val="Arial"/>
      <family val="2"/>
    </font>
    <font>
      <sz val="11"/>
      <color indexed="9"/>
      <name val="Arial"/>
      <family val="2"/>
    </font>
    <font>
      <b/>
      <i/>
      <sz val="11"/>
      <name val="Arial"/>
      <family val="2"/>
    </font>
    <font>
      <b/>
      <vertAlign val="subscript"/>
      <sz val="11"/>
      <name val="Arial"/>
      <family val="2"/>
    </font>
    <font>
      <i/>
      <sz val="11"/>
      <name val="Arial"/>
      <family val="2"/>
    </font>
    <font>
      <sz val="2"/>
      <color indexed="9"/>
      <name val="Arial"/>
      <family val="2"/>
    </font>
    <font>
      <b/>
      <sz val="2"/>
      <color indexed="9"/>
      <name val="Arial"/>
      <family val="2"/>
    </font>
    <font>
      <b/>
      <vertAlign val="superscript"/>
      <sz val="11"/>
      <name val="Arial"/>
      <family val="2"/>
    </font>
    <font>
      <i/>
      <sz val="12"/>
      <name val="Arial"/>
      <family val="2"/>
    </font>
    <font>
      <sz val="10"/>
      <name val="Arial"/>
      <family val="2"/>
    </font>
    <font>
      <vertAlign val="subscript"/>
      <sz val="10"/>
      <name val="Arial"/>
      <family val="2"/>
    </font>
    <font>
      <sz val="11"/>
      <color indexed="14"/>
      <name val="Arial"/>
      <family val="2"/>
    </font>
    <font>
      <b/>
      <i/>
      <sz val="12"/>
      <color indexed="14"/>
      <name val="Arial"/>
      <family val="2"/>
    </font>
    <font>
      <i/>
      <u/>
      <sz val="12"/>
      <name val="Arial"/>
      <family val="2"/>
    </font>
    <font>
      <u/>
      <sz val="12"/>
      <color indexed="14"/>
      <name val="Arial"/>
      <family val="2"/>
    </font>
    <font>
      <b/>
      <sz val="12"/>
      <color indexed="10"/>
      <name val="Arial"/>
      <family val="2"/>
    </font>
    <font>
      <b/>
      <i/>
      <vertAlign val="superscript"/>
      <sz val="12"/>
      <name val="Arial"/>
      <family val="2"/>
    </font>
    <font>
      <b/>
      <sz val="12"/>
      <color indexed="14"/>
      <name val="Arial"/>
      <family val="2"/>
    </font>
    <font>
      <b/>
      <u/>
      <sz val="13"/>
      <name val="Arial"/>
      <family val="2"/>
    </font>
    <font>
      <sz val="13"/>
      <name val="Arial"/>
      <family val="2"/>
    </font>
    <font>
      <b/>
      <sz val="16"/>
      <name val="Arial"/>
      <family val="2"/>
    </font>
    <font>
      <b/>
      <sz val="11"/>
      <color indexed="14"/>
      <name val="Arial"/>
      <family val="2"/>
    </font>
    <font>
      <b/>
      <vertAlign val="subscript"/>
      <sz val="11"/>
      <color indexed="14"/>
      <name val="Arial"/>
      <family val="2"/>
    </font>
    <font>
      <sz val="11"/>
      <name val="Arial"/>
      <family val="2"/>
    </font>
    <font>
      <i/>
      <vertAlign val="superscript"/>
      <sz val="12"/>
      <name val="Arial"/>
      <family val="2"/>
    </font>
    <font>
      <b/>
      <u/>
      <sz val="14"/>
      <color indexed="14"/>
      <name val="Arial"/>
      <family val="2"/>
    </font>
    <font>
      <b/>
      <sz val="12"/>
      <color indexed="12"/>
      <name val="Arial"/>
      <family val="2"/>
    </font>
    <font>
      <b/>
      <i/>
      <sz val="13"/>
      <name val="Arial"/>
      <family val="2"/>
    </font>
    <font>
      <i/>
      <vertAlign val="subscript"/>
      <sz val="12"/>
      <name val="Arial"/>
      <family val="2"/>
    </font>
    <font>
      <b/>
      <u/>
      <sz val="18"/>
      <name val="Arial"/>
      <family val="2"/>
    </font>
    <font>
      <sz val="18"/>
      <name val="Arial"/>
      <family val="2"/>
    </font>
    <font>
      <i/>
      <sz val="12"/>
      <color indexed="10"/>
      <name val="Arial"/>
      <family val="2"/>
    </font>
    <font>
      <b/>
      <i/>
      <u/>
      <sz val="16"/>
      <name val="Arial"/>
      <family val="2"/>
    </font>
    <font>
      <i/>
      <sz val="11"/>
      <color indexed="10"/>
      <name val="Arial"/>
      <family val="2"/>
    </font>
    <font>
      <i/>
      <sz val="11"/>
      <color indexed="14"/>
      <name val="Arial"/>
      <family val="2"/>
    </font>
    <font>
      <b/>
      <sz val="11"/>
      <color indexed="9"/>
      <name val="Arial"/>
      <family val="2"/>
    </font>
    <font>
      <b/>
      <i/>
      <vertAlign val="subscript"/>
      <sz val="12"/>
      <name val="Arial"/>
      <family val="2"/>
    </font>
    <font>
      <b/>
      <i/>
      <sz val="11"/>
      <color indexed="14"/>
      <name val="Arial"/>
      <family val="2"/>
    </font>
    <font>
      <i/>
      <vertAlign val="subscript"/>
      <sz val="11"/>
      <name val="Arial"/>
      <family val="2"/>
    </font>
    <font>
      <b/>
      <i/>
      <u/>
      <sz val="14"/>
      <color indexed="14"/>
      <name val="Arial"/>
      <family val="2"/>
    </font>
    <font>
      <b/>
      <sz val="18"/>
      <name val="Arial"/>
      <family val="2"/>
    </font>
    <font>
      <sz val="11"/>
      <color indexed="42"/>
      <name val="Arial"/>
      <family val="2"/>
    </font>
    <font>
      <sz val="1"/>
      <color indexed="9"/>
      <name val="Arial"/>
      <family val="2"/>
    </font>
    <font>
      <sz val="11"/>
      <color indexed="43"/>
      <name val="Arial"/>
      <family val="2"/>
    </font>
    <font>
      <sz val="8"/>
      <name val="Arial"/>
      <family val="2"/>
    </font>
    <font>
      <sz val="10"/>
      <color indexed="81"/>
      <name val="Tahoma"/>
      <family val="2"/>
    </font>
    <font>
      <sz val="11"/>
      <name val="Arial Narrow"/>
      <family val="2"/>
    </font>
    <font>
      <b/>
      <i/>
      <sz val="14"/>
      <color rgb="FFFF0000"/>
      <name val="Arial"/>
      <family val="2"/>
    </font>
    <font>
      <b/>
      <i/>
      <sz val="12"/>
      <color rgb="FFFF0000"/>
      <name val="Arial"/>
      <family val="2"/>
    </font>
    <font>
      <b/>
      <i/>
      <sz val="14"/>
      <color rgb="FF0000FF"/>
      <name val="Arial"/>
      <family val="2"/>
    </font>
    <font>
      <sz val="8"/>
      <color rgb="FF000000"/>
      <name val="Tahoma"/>
      <family val="2"/>
    </font>
    <font>
      <b/>
      <sz val="12"/>
      <color rgb="FFFF0000"/>
      <name val="Arial"/>
      <family val="2"/>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s>
  <borders count="44">
    <border>
      <left/>
      <right/>
      <top/>
      <bottom/>
      <diagonal/>
    </border>
    <border>
      <left/>
      <right style="double">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top/>
      <bottom style="thin">
        <color indexed="64"/>
      </bottom>
      <diagonal/>
    </border>
    <border>
      <left/>
      <right/>
      <top style="thin">
        <color indexed="64"/>
      </top>
      <bottom style="thin">
        <color indexed="64"/>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n">
        <color indexed="64"/>
      </bottom>
      <diagonal/>
    </border>
    <border>
      <left/>
      <right style="thick">
        <color indexed="64"/>
      </right>
      <top/>
      <bottom style="thick">
        <color indexed="64"/>
      </bottom>
      <diagonal/>
    </border>
    <border>
      <left style="thick">
        <color indexed="64"/>
      </left>
      <right/>
      <top/>
      <bottom style="thin">
        <color indexed="64"/>
      </bottom>
      <diagonal/>
    </border>
    <border>
      <left style="thick">
        <color indexed="64"/>
      </left>
      <right/>
      <top style="thick">
        <color indexed="64"/>
      </top>
      <bottom/>
      <diagonal/>
    </border>
    <border>
      <left/>
      <right/>
      <top/>
      <bottom style="medium">
        <color indexed="64"/>
      </bottom>
      <diagonal/>
    </border>
    <border>
      <left style="thick">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ck">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ck">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double">
        <color indexed="64"/>
      </right>
      <top/>
      <bottom style="thin">
        <color indexed="64"/>
      </bottom>
      <diagonal/>
    </border>
    <border>
      <left/>
      <right style="medium">
        <color indexed="64"/>
      </right>
      <top/>
      <bottom style="thick">
        <color indexed="64"/>
      </bottom>
      <diagonal/>
    </border>
    <border>
      <left style="medium">
        <color indexed="64"/>
      </left>
      <right/>
      <top/>
      <bottom style="thick">
        <color indexed="64"/>
      </bottom>
      <diagonal/>
    </border>
    <border>
      <left style="thick">
        <color indexed="64"/>
      </left>
      <right/>
      <top/>
      <bottom style="medium">
        <color indexed="64"/>
      </bottom>
      <diagonal/>
    </border>
    <border>
      <left/>
      <right style="thick">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2" fontId="0" fillId="0" borderId="0">
      <alignment horizontal="center" vertical="center"/>
    </xf>
  </cellStyleXfs>
  <cellXfs count="603">
    <xf numFmtId="2" fontId="0" fillId="0" borderId="0" xfId="0">
      <alignment horizontal="center" vertical="center"/>
    </xf>
    <xf numFmtId="2" fontId="7" fillId="0" borderId="0" xfId="0" applyFont="1" applyAlignment="1">
      <alignment horizontal="left" vertical="center"/>
    </xf>
    <xf numFmtId="2" fontId="0" fillId="2" borderId="1" xfId="0" applyFill="1" applyBorder="1">
      <alignment horizontal="center" vertical="center"/>
    </xf>
    <xf numFmtId="2" fontId="0" fillId="2" borderId="2" xfId="0" applyFill="1" applyBorder="1">
      <alignment horizontal="center" vertical="center"/>
    </xf>
    <xf numFmtId="2" fontId="0" fillId="2" borderId="3" xfId="0" applyFill="1" applyBorder="1">
      <alignment horizontal="center" vertical="center"/>
    </xf>
    <xf numFmtId="2" fontId="0" fillId="2" borderId="4" xfId="0" applyFill="1" applyBorder="1">
      <alignment horizontal="center" vertical="center"/>
    </xf>
    <xf numFmtId="2" fontId="0" fillId="2" borderId="0" xfId="0" applyFill="1" applyBorder="1">
      <alignment horizontal="center" vertical="center"/>
    </xf>
    <xf numFmtId="2" fontId="0" fillId="2" borderId="5" xfId="0" applyFill="1" applyBorder="1">
      <alignment horizontal="center" vertical="center"/>
    </xf>
    <xf numFmtId="2" fontId="0" fillId="2" borderId="6" xfId="0" applyFill="1" applyBorder="1">
      <alignment horizontal="center" vertical="center"/>
    </xf>
    <xf numFmtId="2" fontId="0" fillId="2" borderId="7" xfId="0" applyFill="1" applyBorder="1">
      <alignment horizontal="center" vertical="center"/>
    </xf>
    <xf numFmtId="2" fontId="0" fillId="2" borderId="8" xfId="0" applyFill="1" applyBorder="1">
      <alignment horizontal="center" vertical="center"/>
    </xf>
    <xf numFmtId="2" fontId="15" fillId="2" borderId="0" xfId="0" applyFont="1" applyFill="1" applyBorder="1" applyAlignment="1">
      <alignment horizontal="right" vertical="center"/>
    </xf>
    <xf numFmtId="2" fontId="15" fillId="2" borderId="6" xfId="0" applyFont="1" applyFill="1" applyBorder="1" applyAlignment="1">
      <alignment horizontal="right" vertical="center"/>
    </xf>
    <xf numFmtId="2" fontId="0" fillId="3" borderId="0" xfId="0" applyFill="1" applyBorder="1">
      <alignment horizontal="center" vertical="center"/>
    </xf>
    <xf numFmtId="2" fontId="15" fillId="2" borderId="2" xfId="0" applyFont="1" applyFill="1" applyBorder="1">
      <alignment horizontal="center" vertical="center"/>
    </xf>
    <xf numFmtId="2" fontId="15" fillId="2" borderId="4" xfId="0" applyFont="1" applyFill="1" applyBorder="1">
      <alignment horizontal="center" vertical="center"/>
    </xf>
    <xf numFmtId="2" fontId="7" fillId="3" borderId="0" xfId="0" applyFont="1" applyFill="1" applyBorder="1" applyAlignment="1">
      <alignment horizontal="right" vertical="center"/>
    </xf>
    <xf numFmtId="2" fontId="4" fillId="3" borderId="0" xfId="0" applyFont="1" applyFill="1" applyBorder="1" applyAlignment="1">
      <alignment horizontal="center"/>
    </xf>
    <xf numFmtId="2" fontId="7" fillId="4" borderId="2" xfId="0" applyFont="1" applyFill="1" applyBorder="1" applyAlignment="1">
      <alignment horizontal="left" vertical="center"/>
    </xf>
    <xf numFmtId="2" fontId="0" fillId="4" borderId="3" xfId="0" applyFill="1" applyBorder="1">
      <alignment horizontal="center" vertical="center"/>
    </xf>
    <xf numFmtId="2" fontId="0" fillId="4" borderId="7" xfId="0" applyFill="1" applyBorder="1">
      <alignment horizontal="center" vertical="center"/>
    </xf>
    <xf numFmtId="2" fontId="7" fillId="4" borderId="4" xfId="0" applyFont="1" applyFill="1" applyBorder="1" applyAlignment="1">
      <alignment horizontal="left" vertical="center"/>
    </xf>
    <xf numFmtId="2" fontId="0" fillId="4" borderId="0" xfId="0" applyFill="1" applyBorder="1" applyAlignment="1">
      <alignment horizontal="right" vertical="center"/>
    </xf>
    <xf numFmtId="2" fontId="0" fillId="4" borderId="0" xfId="0" applyFill="1">
      <alignment horizontal="center" vertical="center"/>
    </xf>
    <xf numFmtId="2" fontId="0" fillId="4" borderId="0" xfId="0" applyFill="1" applyBorder="1">
      <alignment horizontal="center" vertical="center"/>
    </xf>
    <xf numFmtId="2" fontId="4" fillId="4" borderId="0" xfId="0" applyFont="1" applyFill="1" applyBorder="1" applyAlignment="1">
      <alignment horizontal="center"/>
    </xf>
    <xf numFmtId="2" fontId="6" fillId="4" borderId="0" xfId="0" applyFont="1" applyFill="1" applyBorder="1" applyAlignment="1">
      <alignment horizontal="left" vertical="center"/>
    </xf>
    <xf numFmtId="2" fontId="0" fillId="4" borderId="8" xfId="0" applyFill="1" applyBorder="1">
      <alignment horizontal="center" vertical="center"/>
    </xf>
    <xf numFmtId="2" fontId="0" fillId="4" borderId="4" xfId="0" applyFill="1" applyBorder="1">
      <alignment horizontal="center" vertical="center"/>
    </xf>
    <xf numFmtId="2" fontId="3" fillId="4" borderId="0" xfId="0" applyFont="1" applyFill="1" applyBorder="1" applyAlignment="1">
      <alignment horizontal="right" vertical="center"/>
    </xf>
    <xf numFmtId="2" fontId="6" fillId="4" borderId="0" xfId="0" applyFont="1" applyFill="1" applyBorder="1" applyAlignment="1">
      <alignment horizontal="right" vertical="center"/>
    </xf>
    <xf numFmtId="2" fontId="0" fillId="4" borderId="0" xfId="0" applyFill="1" applyBorder="1" applyAlignment="1">
      <alignment horizontal="left" vertical="center"/>
    </xf>
    <xf numFmtId="2" fontId="0" fillId="4" borderId="0" xfId="0" applyFill="1" applyBorder="1" applyAlignment="1">
      <alignment horizontal="left" vertical="top"/>
    </xf>
    <xf numFmtId="1" fontId="17" fillId="4" borderId="0" xfId="0" applyNumberFormat="1" applyFont="1" applyFill="1" applyAlignment="1">
      <alignment horizontal="left" vertical="top"/>
    </xf>
    <xf numFmtId="165" fontId="20" fillId="4" borderId="0" xfId="0" applyNumberFormat="1" applyFont="1" applyFill="1" applyAlignment="1">
      <alignment horizontal="left"/>
    </xf>
    <xf numFmtId="2" fontId="0" fillId="4" borderId="0" xfId="0" applyFill="1" applyBorder="1" applyAlignment="1">
      <alignment horizontal="right"/>
    </xf>
    <xf numFmtId="2" fontId="0" fillId="4" borderId="0" xfId="0" applyFill="1" applyAlignment="1">
      <alignment horizontal="center" vertical="center"/>
    </xf>
    <xf numFmtId="165" fontId="20" fillId="4" borderId="0" xfId="0" applyNumberFormat="1" applyFont="1" applyFill="1" applyAlignment="1">
      <alignment horizontal="left" vertical="top"/>
    </xf>
    <xf numFmtId="2" fontId="3" fillId="4" borderId="0" xfId="0" applyFont="1" applyFill="1" applyBorder="1">
      <alignment horizontal="center" vertical="center"/>
    </xf>
    <xf numFmtId="2" fontId="0" fillId="4" borderId="4" xfId="0" applyFill="1" applyBorder="1" applyAlignment="1">
      <alignment horizontal="right" vertical="center"/>
    </xf>
    <xf numFmtId="165" fontId="17" fillId="4" borderId="0" xfId="0" applyNumberFormat="1" applyFont="1" applyFill="1" applyAlignment="1">
      <alignment horizontal="left" vertical="center"/>
    </xf>
    <xf numFmtId="2" fontId="0" fillId="4" borderId="0" xfId="0" applyFill="1" applyAlignment="1">
      <alignment horizontal="left" vertical="top" textRotation="127"/>
    </xf>
    <xf numFmtId="2" fontId="3" fillId="4" borderId="4" xfId="0" applyFont="1" applyFill="1" applyBorder="1" applyAlignment="1">
      <alignment horizontal="right" vertical="center"/>
    </xf>
    <xf numFmtId="2" fontId="3" fillId="4" borderId="0" xfId="0" applyFont="1" applyFill="1" applyBorder="1" applyAlignment="1">
      <alignment horizontal="left" vertical="center"/>
    </xf>
    <xf numFmtId="2" fontId="16" fillId="4" borderId="4" xfId="0" applyFont="1" applyFill="1" applyBorder="1" applyAlignment="1">
      <alignment horizontal="left"/>
    </xf>
    <xf numFmtId="2" fontId="0" fillId="4" borderId="4" xfId="0" applyFill="1" applyBorder="1" applyAlignment="1">
      <alignment horizontal="left" vertical="center"/>
    </xf>
    <xf numFmtId="2" fontId="19" fillId="4" borderId="0" xfId="0" applyFont="1" applyFill="1" applyBorder="1" applyAlignment="1">
      <alignment horizontal="right" vertical="center"/>
    </xf>
    <xf numFmtId="2" fontId="15" fillId="4" borderId="0" xfId="0" applyFont="1" applyFill="1" applyBorder="1" applyAlignment="1">
      <alignment horizontal="right"/>
    </xf>
    <xf numFmtId="165" fontId="20" fillId="4" borderId="9" xfId="0" applyNumberFormat="1" applyFont="1" applyFill="1" applyBorder="1" applyAlignment="1">
      <alignment horizontal="center"/>
    </xf>
    <xf numFmtId="165" fontId="20" fillId="4" borderId="10" xfId="0" applyNumberFormat="1" applyFont="1" applyFill="1" applyBorder="1" applyAlignment="1">
      <alignment horizontal="center" vertical="center"/>
    </xf>
    <xf numFmtId="165" fontId="20" fillId="4" borderId="0" xfId="0" applyNumberFormat="1" applyFont="1" applyFill="1" applyAlignment="1">
      <alignment horizontal="center" vertical="center"/>
    </xf>
    <xf numFmtId="1" fontId="0" fillId="4" borderId="0" xfId="0" applyNumberFormat="1" applyFill="1" applyBorder="1">
      <alignment horizontal="center" vertical="center"/>
    </xf>
    <xf numFmtId="165" fontId="20" fillId="4" borderId="9" xfId="0" applyNumberFormat="1" applyFont="1" applyFill="1" applyBorder="1" applyAlignment="1">
      <alignment horizontal="center" vertical="center"/>
    </xf>
    <xf numFmtId="2" fontId="15" fillId="4" borderId="0" xfId="0" applyFont="1" applyFill="1" applyAlignment="1">
      <alignment horizontal="right" vertical="center"/>
    </xf>
    <xf numFmtId="1" fontId="20" fillId="4" borderId="10" xfId="0" applyNumberFormat="1" applyFont="1" applyFill="1" applyBorder="1" applyAlignment="1">
      <alignment horizontal="center" vertical="center"/>
    </xf>
    <xf numFmtId="2" fontId="15" fillId="4" borderId="0" xfId="0" applyFont="1" applyFill="1" applyAlignment="1">
      <alignment horizontal="left" vertical="center"/>
    </xf>
    <xf numFmtId="165" fontId="15" fillId="4" borderId="0" xfId="0" applyNumberFormat="1" applyFont="1" applyFill="1" applyAlignment="1">
      <alignment horizontal="center" vertical="center"/>
    </xf>
    <xf numFmtId="1" fontId="20" fillId="4" borderId="9" xfId="0" applyNumberFormat="1" applyFont="1" applyFill="1" applyBorder="1" applyAlignment="1">
      <alignment horizontal="center" vertical="center"/>
    </xf>
    <xf numFmtId="2" fontId="15" fillId="4" borderId="0" xfId="0" applyFont="1" applyFill="1" applyBorder="1" applyAlignment="1">
      <alignment horizontal="left" vertical="center"/>
    </xf>
    <xf numFmtId="2" fontId="0" fillId="4" borderId="1" xfId="0" applyFill="1" applyBorder="1">
      <alignment horizontal="center" vertical="center"/>
    </xf>
    <xf numFmtId="2" fontId="16" fillId="4" borderId="4" xfId="0" applyFont="1" applyFill="1" applyBorder="1" applyAlignment="1">
      <alignment horizontal="left" vertical="top"/>
    </xf>
    <xf numFmtId="2" fontId="0" fillId="4" borderId="0" xfId="0" applyFill="1" applyAlignment="1">
      <alignment horizontal="center" vertical="top"/>
    </xf>
    <xf numFmtId="2" fontId="0" fillId="4" borderId="4" xfId="0" applyFill="1" applyBorder="1" applyAlignment="1">
      <alignment horizontal="center" vertical="top"/>
    </xf>
    <xf numFmtId="2" fontId="0" fillId="4" borderId="4" xfId="0" applyFill="1" applyBorder="1" applyAlignment="1">
      <alignment horizontal="left"/>
    </xf>
    <xf numFmtId="2" fontId="0" fillId="4" borderId="4" xfId="0" applyFill="1" applyBorder="1" applyAlignment="1">
      <alignment horizontal="right"/>
    </xf>
    <xf numFmtId="2" fontId="0" fillId="3" borderId="0" xfId="0" applyFill="1" applyBorder="1" applyAlignment="1">
      <alignment horizontal="center" vertical="center"/>
    </xf>
    <xf numFmtId="2" fontId="0" fillId="3" borderId="0" xfId="0" applyNumberFormat="1" applyFill="1" applyBorder="1">
      <alignment horizontal="center" vertical="center"/>
    </xf>
    <xf numFmtId="2" fontId="0" fillId="3" borderId="0" xfId="0" applyFill="1" applyBorder="1" applyAlignment="1">
      <alignment horizontal="left" vertical="center"/>
    </xf>
    <xf numFmtId="2" fontId="0" fillId="3" borderId="0" xfId="0" applyFill="1" applyBorder="1" applyAlignment="1">
      <alignment horizontal="right" vertical="center"/>
    </xf>
    <xf numFmtId="2" fontId="0" fillId="3" borderId="0" xfId="0" quotePrefix="1" applyFill="1" applyBorder="1">
      <alignment horizontal="center" vertical="center"/>
    </xf>
    <xf numFmtId="2" fontId="8" fillId="3" borderId="0" xfId="0" applyFont="1" applyFill="1" applyBorder="1" applyAlignment="1">
      <alignment horizontal="right" vertical="center"/>
    </xf>
    <xf numFmtId="2" fontId="8" fillId="3" borderId="0" xfId="0" applyFont="1" applyFill="1" applyBorder="1" applyAlignment="1">
      <alignment horizontal="left" vertical="center"/>
    </xf>
    <xf numFmtId="164" fontId="0" fillId="3" borderId="0" xfId="0" applyNumberFormat="1" applyFill="1" applyBorder="1">
      <alignment horizontal="center" vertical="center"/>
    </xf>
    <xf numFmtId="2" fontId="0" fillId="3" borderId="0" xfId="0" quotePrefix="1" applyFill="1" applyBorder="1" applyAlignment="1">
      <alignment horizontal="center" vertical="center"/>
    </xf>
    <xf numFmtId="2" fontId="7" fillId="3" borderId="0" xfId="0" applyFont="1" applyFill="1" applyBorder="1" applyAlignment="1">
      <alignment horizontal="left" vertical="center"/>
    </xf>
    <xf numFmtId="2" fontId="6" fillId="3" borderId="0" xfId="0" applyFont="1" applyFill="1" applyBorder="1" applyAlignment="1">
      <alignment horizontal="left" vertical="center"/>
    </xf>
    <xf numFmtId="2" fontId="16" fillId="3" borderId="0" xfId="0" applyFont="1" applyFill="1" applyBorder="1" applyAlignment="1">
      <alignment horizontal="left" vertical="center"/>
    </xf>
    <xf numFmtId="2" fontId="31" fillId="3" borderId="0" xfId="0" applyFont="1" applyFill="1" applyBorder="1" applyProtection="1">
      <alignment horizontal="center" vertical="center"/>
      <protection hidden="1"/>
    </xf>
    <xf numFmtId="2" fontId="30" fillId="3" borderId="0" xfId="0" applyFont="1" applyFill="1" applyBorder="1">
      <alignment horizontal="center" vertical="center"/>
    </xf>
    <xf numFmtId="2" fontId="31" fillId="3" borderId="0" xfId="0" applyFont="1" applyFill="1" applyBorder="1">
      <alignment horizontal="center" vertical="center"/>
    </xf>
    <xf numFmtId="2" fontId="30" fillId="3" borderId="0" xfId="0" applyFont="1" applyFill="1" applyBorder="1" applyProtection="1">
      <alignment horizontal="center" vertical="center"/>
      <protection hidden="1"/>
    </xf>
    <xf numFmtId="2" fontId="0" fillId="3" borderId="0" xfId="0" applyFill="1" applyBorder="1" applyAlignment="1">
      <alignment horizontal="left" vertical="top"/>
    </xf>
    <xf numFmtId="2" fontId="0" fillId="3" borderId="0" xfId="0" applyFill="1" applyBorder="1" applyAlignment="1">
      <alignment horizontal="left"/>
    </xf>
    <xf numFmtId="165" fontId="32" fillId="3" borderId="0" xfId="0" applyNumberFormat="1" applyFont="1" applyFill="1" applyBorder="1" applyAlignment="1">
      <alignment horizontal="left" vertical="center"/>
    </xf>
    <xf numFmtId="2" fontId="16" fillId="3" borderId="0" xfId="0" applyFont="1" applyFill="1" applyBorder="1" applyAlignment="1">
      <alignment horizontal="right" vertical="center"/>
    </xf>
    <xf numFmtId="2" fontId="16" fillId="3" borderId="0" xfId="0" applyNumberFormat="1" applyFont="1" applyFill="1" applyBorder="1" applyAlignment="1">
      <alignment horizontal="center" vertical="center"/>
    </xf>
    <xf numFmtId="2" fontId="16" fillId="3" borderId="0" xfId="0" applyNumberFormat="1" applyFont="1" applyFill="1" applyBorder="1" applyAlignment="1">
      <alignment horizontal="right" vertical="center"/>
    </xf>
    <xf numFmtId="2" fontId="16" fillId="3" borderId="0" xfId="0" applyNumberFormat="1" applyFont="1" applyFill="1" applyBorder="1">
      <alignment horizontal="center" vertical="center"/>
    </xf>
    <xf numFmtId="2" fontId="16" fillId="3" borderId="0" xfId="0" applyFont="1" applyFill="1" applyBorder="1">
      <alignment horizontal="center" vertical="center"/>
    </xf>
    <xf numFmtId="2" fontId="3" fillId="3" borderId="0" xfId="0" applyNumberFormat="1" applyFont="1" applyFill="1" applyBorder="1" applyAlignment="1">
      <alignment horizontal="center" vertical="center"/>
    </xf>
    <xf numFmtId="2" fontId="34" fillId="3" borderId="0" xfId="0" applyFont="1" applyFill="1" applyBorder="1" applyAlignment="1">
      <alignment horizontal="left" vertical="center"/>
    </xf>
    <xf numFmtId="2" fontId="24" fillId="3" borderId="0" xfId="0" applyFont="1" applyFill="1" applyBorder="1" applyAlignment="1" applyProtection="1">
      <alignment horizontal="left" vertical="center"/>
      <protection hidden="1"/>
    </xf>
    <xf numFmtId="2" fontId="35" fillId="3" borderId="0" xfId="0" applyFont="1" applyFill="1" applyBorder="1" applyProtection="1">
      <alignment horizontal="center" vertical="center"/>
      <protection hidden="1"/>
    </xf>
    <xf numFmtId="2" fontId="36" fillId="3" borderId="0" xfId="0" applyNumberFormat="1" applyFont="1" applyFill="1" applyBorder="1" applyAlignment="1" applyProtection="1">
      <alignment horizontal="center" vertical="center"/>
      <protection hidden="1"/>
    </xf>
    <xf numFmtId="2" fontId="35" fillId="3" borderId="0" xfId="0" applyFont="1" applyFill="1" applyBorder="1" applyAlignment="1" applyProtection="1">
      <alignment horizontal="center" vertical="center"/>
      <protection hidden="1"/>
    </xf>
    <xf numFmtId="2" fontId="35" fillId="3" borderId="0" xfId="0" applyFont="1" applyFill="1" applyBorder="1" applyAlignment="1">
      <alignment horizontal="center" vertical="center"/>
    </xf>
    <xf numFmtId="2" fontId="35" fillId="3" borderId="0" xfId="0" applyFont="1" applyFill="1" applyBorder="1" applyAlignment="1">
      <alignment horizontal="left" vertical="center"/>
    </xf>
    <xf numFmtId="2" fontId="35" fillId="3" borderId="0" xfId="0" applyFont="1" applyFill="1" applyBorder="1">
      <alignment horizontal="center" vertical="center"/>
    </xf>
    <xf numFmtId="2" fontId="36" fillId="3" borderId="0" xfId="0" applyNumberFormat="1" applyFont="1" applyFill="1" applyBorder="1" applyAlignment="1">
      <alignment horizontal="center" vertical="center"/>
    </xf>
    <xf numFmtId="167" fontId="0" fillId="0" borderId="0" xfId="0" applyNumberFormat="1">
      <alignment horizontal="center" vertical="center"/>
    </xf>
    <xf numFmtId="2" fontId="16" fillId="0" borderId="9" xfId="0" applyFont="1" applyBorder="1">
      <alignment horizontal="center" vertical="center"/>
    </xf>
    <xf numFmtId="2" fontId="16" fillId="0" borderId="0" xfId="0" applyFont="1">
      <alignment horizontal="center" vertical="center"/>
    </xf>
    <xf numFmtId="2" fontId="8" fillId="0" borderId="0" xfId="0" applyFont="1">
      <alignment horizontal="center" vertical="center"/>
    </xf>
    <xf numFmtId="2" fontId="3" fillId="0" borderId="0" xfId="0" applyFont="1">
      <alignment horizontal="center" vertical="center"/>
    </xf>
    <xf numFmtId="2" fontId="0" fillId="0" borderId="0" xfId="0" applyAlignment="1">
      <alignment horizontal="right" vertical="center"/>
    </xf>
    <xf numFmtId="2" fontId="0" fillId="0" borderId="9" xfId="0" applyBorder="1">
      <alignment horizontal="center" vertical="center"/>
    </xf>
    <xf numFmtId="2" fontId="0" fillId="0" borderId="0" xfId="0" applyAlignment="1">
      <alignment horizontal="left" vertical="center"/>
    </xf>
    <xf numFmtId="2" fontId="6" fillId="0" borderId="0" xfId="0" applyFont="1" applyAlignment="1">
      <alignment horizontal="left" vertical="center"/>
    </xf>
    <xf numFmtId="2" fontId="2" fillId="0" borderId="0" xfId="0" applyFont="1" applyAlignment="1">
      <alignment horizontal="left" vertical="center"/>
    </xf>
    <xf numFmtId="164" fontId="0" fillId="0" borderId="0" xfId="0" applyNumberFormat="1" applyAlignment="1">
      <alignment horizontal="right" vertical="center"/>
    </xf>
    <xf numFmtId="1" fontId="20" fillId="4" borderId="0" xfId="0" applyNumberFormat="1" applyFont="1" applyFill="1" applyAlignment="1">
      <alignment horizontal="left"/>
    </xf>
    <xf numFmtId="1" fontId="20" fillId="4" borderId="0" xfId="0" applyNumberFormat="1" applyFont="1" applyFill="1" applyAlignment="1">
      <alignment horizontal="left" vertical="center"/>
    </xf>
    <xf numFmtId="2" fontId="20" fillId="4" borderId="0" xfId="0" applyFont="1" applyFill="1" applyBorder="1" applyAlignment="1">
      <alignment horizontal="left" vertical="center"/>
    </xf>
    <xf numFmtId="2" fontId="20" fillId="4" borderId="0" xfId="0" applyFont="1" applyFill="1" applyAlignment="1">
      <alignment horizontal="left" vertical="center"/>
    </xf>
    <xf numFmtId="1" fontId="20" fillId="4" borderId="0" xfId="0" applyNumberFormat="1" applyFont="1" applyFill="1" applyAlignment="1">
      <alignment horizontal="left" vertical="top"/>
    </xf>
    <xf numFmtId="1" fontId="38" fillId="4" borderId="0" xfId="0" applyNumberFormat="1" applyFont="1" applyFill="1" applyAlignment="1">
      <alignment horizontal="left" vertical="center"/>
    </xf>
    <xf numFmtId="165" fontId="20" fillId="4" borderId="0" xfId="0" applyNumberFormat="1" applyFont="1" applyFill="1" applyAlignment="1">
      <alignment horizontal="left" vertical="center"/>
    </xf>
    <xf numFmtId="1" fontId="20" fillId="4" borderId="0" xfId="0" applyNumberFormat="1" applyFont="1" applyFill="1" applyAlignment="1">
      <alignment horizontal="center"/>
    </xf>
    <xf numFmtId="2" fontId="20" fillId="4" borderId="0" xfId="0" applyFont="1" applyFill="1" applyBorder="1" applyAlignment="1">
      <alignment horizontal="left"/>
    </xf>
    <xf numFmtId="2" fontId="20" fillId="4" borderId="0" xfId="0" applyFont="1" applyFill="1" applyAlignment="1">
      <alignment horizontal="left" vertical="top"/>
    </xf>
    <xf numFmtId="1" fontId="20" fillId="4" borderId="0" xfId="0" applyNumberFormat="1" applyFont="1" applyFill="1" applyAlignment="1">
      <alignment horizontal="center" vertical="center"/>
    </xf>
    <xf numFmtId="165" fontId="20" fillId="4" borderId="0" xfId="0" applyNumberFormat="1" applyFont="1" applyFill="1" applyAlignment="1">
      <alignment horizontal="right" vertical="center"/>
    </xf>
    <xf numFmtId="1" fontId="15" fillId="4" borderId="0" xfId="0" quotePrefix="1" applyNumberFormat="1" applyFont="1" applyFill="1" applyAlignment="1">
      <alignment horizontal="left" vertical="top"/>
    </xf>
    <xf numFmtId="2" fontId="0" fillId="0" borderId="0" xfId="0" applyBorder="1">
      <alignment horizontal="center" vertical="center"/>
    </xf>
    <xf numFmtId="2" fontId="38" fillId="2" borderId="0" xfId="0" applyFont="1" applyFill="1" applyBorder="1" applyAlignment="1">
      <alignment vertical="center"/>
    </xf>
    <xf numFmtId="2" fontId="34" fillId="2" borderId="0" xfId="0" applyFont="1" applyFill="1" applyBorder="1">
      <alignment horizontal="center" vertical="center"/>
    </xf>
    <xf numFmtId="2" fontId="38" fillId="2" borderId="0" xfId="0" applyFont="1" applyFill="1" applyBorder="1" applyAlignment="1">
      <alignment horizontal="left" vertical="top"/>
    </xf>
    <xf numFmtId="2" fontId="0" fillId="4" borderId="0" xfId="0" quotePrefix="1" applyFill="1" applyBorder="1">
      <alignment horizontal="center" vertical="center"/>
    </xf>
    <xf numFmtId="2" fontId="20" fillId="4" borderId="10" xfId="0" applyNumberFormat="1" applyFont="1" applyFill="1" applyBorder="1" applyAlignment="1">
      <alignment horizontal="center" vertical="center"/>
    </xf>
    <xf numFmtId="1" fontId="20" fillId="4" borderId="0" xfId="0" applyNumberFormat="1" applyFont="1" applyFill="1" applyBorder="1" applyAlignment="1">
      <alignment horizontal="right" vertical="top"/>
    </xf>
    <xf numFmtId="1" fontId="20" fillId="4" borderId="0" xfId="0" applyNumberFormat="1" applyFont="1" applyFill="1" applyBorder="1" applyAlignment="1">
      <alignment horizontal="right" vertical="center"/>
    </xf>
    <xf numFmtId="166" fontId="15" fillId="0" borderId="0" xfId="0" applyNumberFormat="1" applyFont="1" applyFill="1" applyBorder="1">
      <alignment horizontal="center" vertical="center"/>
    </xf>
    <xf numFmtId="2" fontId="24" fillId="0" borderId="0" xfId="0" applyFont="1">
      <alignment horizontal="center" vertical="center"/>
    </xf>
    <xf numFmtId="2" fontId="10" fillId="0" borderId="0" xfId="0" applyFont="1">
      <alignment horizontal="center" vertical="center"/>
    </xf>
    <xf numFmtId="2" fontId="24" fillId="0" borderId="0" xfId="0" applyFont="1" applyFill="1" applyBorder="1">
      <alignment horizontal="center" vertical="center"/>
    </xf>
    <xf numFmtId="167" fontId="24" fillId="0" borderId="0" xfId="0" applyNumberFormat="1" applyFont="1">
      <alignment horizontal="center" vertical="center"/>
    </xf>
    <xf numFmtId="2" fontId="15" fillId="2" borderId="0" xfId="0" quotePrefix="1" applyFont="1" applyFill="1" applyBorder="1" applyAlignment="1">
      <alignment horizontal="left" vertical="center"/>
    </xf>
    <xf numFmtId="2" fontId="15" fillId="2" borderId="6" xfId="0" quotePrefix="1" applyFont="1" applyFill="1" applyBorder="1" applyAlignment="1">
      <alignment horizontal="left" vertical="center"/>
    </xf>
    <xf numFmtId="165" fontId="15" fillId="4" borderId="0" xfId="0" applyNumberFormat="1" applyFont="1" applyFill="1" applyAlignment="1">
      <alignment horizontal="left" vertical="center"/>
    </xf>
    <xf numFmtId="2" fontId="15" fillId="4" borderId="0" xfId="0" applyFont="1" applyFill="1" applyBorder="1" applyAlignment="1">
      <alignment horizontal="right" vertical="center"/>
    </xf>
    <xf numFmtId="1" fontId="20" fillId="4" borderId="0" xfId="0" applyNumberFormat="1" applyFont="1" applyFill="1" applyAlignment="1">
      <alignment vertical="center"/>
    </xf>
    <xf numFmtId="2" fontId="0" fillId="4" borderId="11" xfId="0" applyFill="1" applyBorder="1">
      <alignment horizontal="center" vertical="center"/>
    </xf>
    <xf numFmtId="2" fontId="0" fillId="4" borderId="12" xfId="0" applyFill="1" applyBorder="1">
      <alignment horizontal="center" vertical="center"/>
    </xf>
    <xf numFmtId="2" fontId="0" fillId="4" borderId="13" xfId="0" applyFill="1" applyBorder="1">
      <alignment horizontal="center" vertical="center"/>
    </xf>
    <xf numFmtId="2" fontId="15" fillId="4" borderId="0" xfId="0" applyFont="1" applyFill="1" applyBorder="1">
      <alignment horizontal="center" vertical="center"/>
    </xf>
    <xf numFmtId="2" fontId="29" fillId="4" borderId="0" xfId="0" applyFont="1" applyFill="1" applyBorder="1" applyAlignment="1">
      <alignment horizontal="right" vertical="center"/>
    </xf>
    <xf numFmtId="2" fontId="0" fillId="4" borderId="14" xfId="0" applyFill="1" applyBorder="1">
      <alignment horizontal="center" vertical="center"/>
    </xf>
    <xf numFmtId="2" fontId="0" fillId="4" borderId="15" xfId="0" applyFill="1" applyBorder="1">
      <alignment horizontal="center" vertical="center"/>
    </xf>
    <xf numFmtId="2" fontId="0" fillId="4" borderId="16" xfId="0" applyFill="1" applyBorder="1">
      <alignment horizontal="center" vertical="center"/>
    </xf>
    <xf numFmtId="165" fontId="11" fillId="4" borderId="0" xfId="0" applyNumberFormat="1" applyFont="1" applyFill="1" applyBorder="1" applyAlignment="1">
      <alignment horizontal="left" vertical="center"/>
    </xf>
    <xf numFmtId="2" fontId="29" fillId="4" borderId="0" xfId="0" applyFont="1" applyFill="1" applyBorder="1" applyAlignment="1">
      <alignment horizontal="center" vertical="center"/>
    </xf>
    <xf numFmtId="2" fontId="17" fillId="4" borderId="0" xfId="0" applyFont="1" applyFill="1" applyBorder="1" applyAlignment="1">
      <alignment horizontal="left" vertical="center"/>
    </xf>
    <xf numFmtId="1" fontId="0" fillId="4" borderId="0" xfId="0" applyNumberFormat="1" applyFill="1" applyBorder="1" applyAlignment="1">
      <alignment horizontal="left" vertical="center"/>
    </xf>
    <xf numFmtId="1" fontId="0" fillId="4" borderId="0" xfId="0" applyNumberFormat="1" applyFill="1" applyBorder="1" applyAlignment="1">
      <alignment horizontal="right" vertical="center"/>
    </xf>
    <xf numFmtId="165" fontId="17" fillId="4" borderId="0" xfId="0" applyNumberFormat="1" applyFont="1" applyFill="1" applyBorder="1" applyAlignment="1">
      <alignment horizontal="right" vertical="center"/>
    </xf>
    <xf numFmtId="165" fontId="17" fillId="4" borderId="0" xfId="0" applyNumberFormat="1" applyFont="1" applyFill="1" applyBorder="1">
      <alignment horizontal="center" vertical="center"/>
    </xf>
    <xf numFmtId="14" fontId="17" fillId="3" borderId="10" xfId="0" applyNumberFormat="1" applyFont="1" applyFill="1" applyBorder="1" applyAlignment="1">
      <alignment horizontal="left" vertical="center"/>
    </xf>
    <xf numFmtId="165" fontId="15" fillId="2" borderId="0" xfId="0" applyNumberFormat="1" applyFont="1" applyFill="1" applyBorder="1" applyAlignment="1">
      <alignment horizontal="left" vertical="center"/>
    </xf>
    <xf numFmtId="2" fontId="31" fillId="0" borderId="0" xfId="0" applyFont="1">
      <alignment horizontal="center" vertical="center"/>
    </xf>
    <xf numFmtId="2" fontId="48" fillId="4" borderId="0" xfId="0" applyFont="1" applyFill="1" applyBorder="1" applyAlignment="1">
      <alignment horizontal="center" vertical="center"/>
    </xf>
    <xf numFmtId="2" fontId="49" fillId="4" borderId="0" xfId="0" applyFont="1" applyFill="1" applyAlignment="1">
      <alignment horizontal="center" vertical="center"/>
    </xf>
    <xf numFmtId="165" fontId="15" fillId="4" borderId="0" xfId="0" applyNumberFormat="1" applyFont="1" applyFill="1" applyBorder="1" applyAlignment="1">
      <alignment horizontal="center" vertical="center"/>
    </xf>
    <xf numFmtId="165" fontId="17" fillId="4" borderId="13" xfId="0" applyNumberFormat="1" applyFont="1" applyFill="1" applyBorder="1">
      <alignment horizontal="center" vertical="center"/>
    </xf>
    <xf numFmtId="2" fontId="20" fillId="4" borderId="0" xfId="0" applyFont="1" applyFill="1" applyBorder="1" applyAlignment="1">
      <alignment horizontal="center" vertical="center"/>
    </xf>
    <xf numFmtId="169" fontId="15" fillId="2" borderId="14" xfId="0" applyNumberFormat="1" applyFont="1" applyFill="1" applyBorder="1">
      <alignment horizontal="center" vertical="center"/>
    </xf>
    <xf numFmtId="169" fontId="15" fillId="2" borderId="17" xfId="0" applyNumberFormat="1" applyFont="1" applyFill="1" applyBorder="1">
      <alignment horizontal="center" vertical="center"/>
    </xf>
    <xf numFmtId="2" fontId="0" fillId="2" borderId="15" xfId="0" applyFill="1" applyBorder="1">
      <alignment horizontal="center" vertical="center"/>
    </xf>
    <xf numFmtId="169" fontId="47" fillId="2" borderId="18" xfId="0" applyNumberFormat="1" applyFont="1" applyFill="1" applyBorder="1">
      <alignment horizontal="center" vertical="center"/>
    </xf>
    <xf numFmtId="2" fontId="15" fillId="2" borderId="13" xfId="0" applyFont="1" applyFill="1" applyBorder="1" applyAlignment="1">
      <alignment horizontal="center" vertical="center"/>
    </xf>
    <xf numFmtId="169" fontId="47" fillId="2" borderId="16" xfId="0" applyNumberFormat="1" applyFont="1" applyFill="1" applyBorder="1" applyAlignment="1">
      <alignment horizontal="right" vertical="center"/>
    </xf>
    <xf numFmtId="2" fontId="38" fillId="2" borderId="19" xfId="0" applyFont="1" applyFill="1" applyBorder="1">
      <alignment horizontal="center" vertical="center"/>
    </xf>
    <xf numFmtId="2" fontId="38" fillId="2" borderId="9" xfId="0" applyFont="1" applyFill="1" applyBorder="1">
      <alignment horizontal="center" vertical="center"/>
    </xf>
    <xf numFmtId="2" fontId="38" fillId="2" borderId="17" xfId="0" applyFont="1" applyFill="1" applyBorder="1">
      <alignment horizontal="center" vertical="center"/>
    </xf>
    <xf numFmtId="170" fontId="17" fillId="4" borderId="0" xfId="0" applyNumberFormat="1" applyFont="1" applyFill="1" applyBorder="1" applyAlignment="1">
      <alignment horizontal="left" vertical="center"/>
    </xf>
    <xf numFmtId="2" fontId="38" fillId="4" borderId="0" xfId="0" applyFont="1" applyFill="1" applyBorder="1" applyAlignment="1">
      <alignment horizontal="left" vertical="center"/>
    </xf>
    <xf numFmtId="2" fontId="34" fillId="4" borderId="0" xfId="0" applyFont="1" applyFill="1" applyBorder="1">
      <alignment horizontal="center" vertical="center"/>
    </xf>
    <xf numFmtId="14" fontId="17" fillId="3" borderId="10" xfId="0" applyNumberFormat="1" applyFont="1" applyFill="1" applyBorder="1" applyAlignment="1" applyProtection="1">
      <alignment horizontal="left" vertical="center"/>
    </xf>
    <xf numFmtId="165" fontId="61" fillId="2" borderId="0" xfId="0" applyNumberFormat="1" applyFont="1" applyFill="1" applyBorder="1" applyAlignment="1" applyProtection="1">
      <alignment horizontal="left" vertical="center"/>
      <protection locked="0"/>
    </xf>
    <xf numFmtId="165" fontId="61" fillId="2" borderId="6" xfId="0" applyNumberFormat="1" applyFont="1" applyFill="1" applyBorder="1" applyAlignment="1" applyProtection="1">
      <alignment horizontal="left" vertical="center"/>
      <protection locked="0"/>
    </xf>
    <xf numFmtId="2" fontId="61" fillId="2" borderId="0" xfId="0" applyFont="1" applyFill="1" applyAlignment="1" applyProtection="1">
      <alignment horizontal="left" vertical="center"/>
      <protection locked="0"/>
    </xf>
    <xf numFmtId="165" fontId="61" fillId="4" borderId="0" xfId="0" applyNumberFormat="1" applyFont="1" applyFill="1" applyBorder="1" applyAlignment="1" applyProtection="1">
      <alignment horizontal="left" vertical="center"/>
      <protection locked="0"/>
    </xf>
    <xf numFmtId="2" fontId="61" fillId="4" borderId="0" xfId="0" applyFont="1" applyFill="1" applyBorder="1" applyAlignment="1" applyProtection="1">
      <alignment horizontal="left" vertical="center"/>
      <protection locked="0"/>
    </xf>
    <xf numFmtId="170" fontId="61" fillId="4" borderId="0" xfId="0" applyNumberFormat="1" applyFont="1" applyFill="1" applyBorder="1" applyAlignment="1" applyProtection="1">
      <alignment horizontal="left" vertical="center"/>
      <protection locked="0"/>
    </xf>
    <xf numFmtId="169" fontId="61" fillId="2" borderId="0" xfId="0" applyNumberFormat="1" applyFont="1" applyFill="1" applyBorder="1" applyAlignment="1" applyProtection="1">
      <alignment horizontal="left" vertical="center"/>
      <protection locked="0"/>
    </xf>
    <xf numFmtId="165" fontId="20" fillId="4" borderId="0" xfId="0" applyNumberFormat="1" applyFont="1" applyFill="1" applyBorder="1" applyAlignment="1">
      <alignment horizontal="left" vertical="center"/>
    </xf>
    <xf numFmtId="1" fontId="20" fillId="4" borderId="0" xfId="0" applyNumberFormat="1" applyFont="1" applyFill="1" applyBorder="1" applyAlignment="1">
      <alignment horizontal="center"/>
    </xf>
    <xf numFmtId="165" fontId="20" fillId="4" borderId="0" xfId="0" applyNumberFormat="1" applyFont="1" applyFill="1" applyBorder="1" applyAlignment="1">
      <alignment horizontal="right" vertical="center"/>
    </xf>
    <xf numFmtId="2" fontId="20" fillId="4" borderId="0" xfId="0" applyFont="1" applyFill="1" applyBorder="1" applyAlignment="1">
      <alignment horizontal="right" vertical="center"/>
    </xf>
    <xf numFmtId="165" fontId="20" fillId="4" borderId="0" xfId="0" applyNumberFormat="1" applyFont="1" applyFill="1" applyBorder="1">
      <alignment horizontal="center" vertical="center"/>
    </xf>
    <xf numFmtId="2" fontId="20" fillId="4" borderId="0" xfId="0" applyFont="1" applyFill="1" applyBorder="1" applyAlignment="1">
      <alignment horizontal="center"/>
    </xf>
    <xf numFmtId="165" fontId="64" fillId="4" borderId="0" xfId="0" applyNumberFormat="1" applyFont="1" applyFill="1" applyAlignment="1">
      <alignment vertical="center"/>
    </xf>
    <xf numFmtId="2" fontId="34" fillId="4" borderId="0" xfId="0" applyFont="1" applyFill="1">
      <alignment horizontal="center" vertical="center"/>
    </xf>
    <xf numFmtId="2" fontId="3" fillId="3" borderId="0" xfId="0" applyNumberFormat="1" applyFont="1" applyFill="1" applyBorder="1" applyAlignment="1" applyProtection="1">
      <alignment horizontal="center" vertical="center"/>
      <protection locked="0"/>
    </xf>
    <xf numFmtId="2" fontId="16" fillId="3" borderId="0" xfId="0" applyNumberFormat="1" applyFont="1" applyFill="1" applyBorder="1" applyAlignment="1" applyProtection="1">
      <alignment horizontal="center" vertical="center"/>
      <protection locked="0"/>
    </xf>
    <xf numFmtId="2" fontId="36" fillId="3" borderId="0" xfId="0" applyNumberFormat="1" applyFont="1" applyFill="1" applyBorder="1" applyAlignment="1" applyProtection="1">
      <alignment horizontal="center" vertical="center"/>
      <protection locked="0" hidden="1"/>
    </xf>
    <xf numFmtId="2" fontId="24" fillId="3" borderId="0" xfId="0" applyFont="1" applyFill="1" applyBorder="1" applyAlignment="1" applyProtection="1">
      <alignment horizontal="left" vertical="center"/>
      <protection locked="0" hidden="1"/>
    </xf>
    <xf numFmtId="2" fontId="0" fillId="3" borderId="0" xfId="0" applyFill="1" applyBorder="1" applyProtection="1">
      <alignment horizontal="center" vertical="center"/>
      <protection locked="0"/>
    </xf>
    <xf numFmtId="2" fontId="36" fillId="3" borderId="0" xfId="0" applyNumberFormat="1" applyFont="1" applyFill="1" applyBorder="1" applyAlignment="1" applyProtection="1">
      <alignment horizontal="center" vertical="center"/>
      <protection locked="0"/>
    </xf>
    <xf numFmtId="2" fontId="35" fillId="3" borderId="0" xfId="0" applyFont="1" applyFill="1" applyBorder="1" applyAlignment="1" applyProtection="1">
      <alignment horizontal="left" vertical="center"/>
      <protection locked="0"/>
    </xf>
    <xf numFmtId="2" fontId="16" fillId="3" borderId="0" xfId="0" applyFont="1" applyFill="1" applyBorder="1" applyProtection="1">
      <alignment horizontal="center" vertical="center"/>
      <protection locked="0"/>
    </xf>
    <xf numFmtId="2" fontId="15" fillId="3" borderId="0" xfId="0" applyFont="1" applyFill="1" applyBorder="1" applyAlignment="1">
      <alignment horizontal="center" vertical="center"/>
    </xf>
    <xf numFmtId="168" fontId="8" fillId="3" borderId="9" xfId="0" applyNumberFormat="1" applyFont="1" applyFill="1" applyBorder="1" applyAlignment="1" applyProtection="1">
      <alignment horizontal="left"/>
      <protection locked="0"/>
    </xf>
    <xf numFmtId="2" fontId="0" fillId="3" borderId="0" xfId="0" applyFill="1" applyAlignment="1">
      <alignment horizontal="center" vertical="center"/>
    </xf>
    <xf numFmtId="2" fontId="3" fillId="3" borderId="0" xfId="0" applyFont="1" applyFill="1" applyBorder="1">
      <alignment horizontal="center" vertical="center"/>
    </xf>
    <xf numFmtId="2" fontId="3" fillId="3" borderId="0" xfId="0" applyFont="1" applyFill="1">
      <alignment horizontal="center" vertical="center"/>
    </xf>
    <xf numFmtId="2" fontId="24" fillId="3" borderId="0" xfId="0" applyFont="1" applyFill="1">
      <alignment horizontal="center" vertical="center"/>
    </xf>
    <xf numFmtId="2" fontId="24" fillId="3" borderId="0" xfId="0" quotePrefix="1" applyFont="1" applyFill="1" applyBorder="1">
      <alignment horizontal="center" vertical="center"/>
    </xf>
    <xf numFmtId="2" fontId="24" fillId="3" borderId="0" xfId="0" applyFont="1" applyFill="1" applyBorder="1">
      <alignment horizontal="center" vertical="center"/>
    </xf>
    <xf numFmtId="2" fontId="15" fillId="3" borderId="0" xfId="0" applyFont="1" applyFill="1">
      <alignment horizontal="center" vertical="center"/>
    </xf>
    <xf numFmtId="2" fontId="0" fillId="3" borderId="0" xfId="0" applyFill="1">
      <alignment horizontal="center" vertical="center"/>
    </xf>
    <xf numFmtId="2" fontId="0" fillId="3" borderId="0" xfId="0" applyFill="1" applyAlignment="1" applyProtection="1">
      <alignment horizontal="center" vertical="center"/>
    </xf>
    <xf numFmtId="2" fontId="0" fillId="3" borderId="0" xfId="0" applyFill="1" applyAlignment="1">
      <alignment horizontal="right" vertical="center"/>
    </xf>
    <xf numFmtId="2" fontId="38" fillId="3" borderId="20" xfId="0" applyFont="1" applyFill="1" applyBorder="1" applyAlignment="1">
      <alignment horizontal="right" vertical="center"/>
    </xf>
    <xf numFmtId="2" fontId="0" fillId="3" borderId="12" xfId="0" applyFill="1" applyBorder="1">
      <alignment horizontal="center" vertical="center"/>
    </xf>
    <xf numFmtId="2" fontId="38" fillId="3" borderId="13" xfId="0" applyFont="1" applyFill="1" applyBorder="1" applyAlignment="1">
      <alignment horizontal="right" vertical="center"/>
    </xf>
    <xf numFmtId="2" fontId="17" fillId="3" borderId="21" xfId="0" applyFont="1" applyFill="1" applyBorder="1" applyAlignment="1">
      <alignment horizontal="left" vertical="center"/>
    </xf>
    <xf numFmtId="2" fontId="44" fillId="3" borderId="0" xfId="0" applyFont="1" applyFill="1" applyBorder="1" applyAlignment="1">
      <alignment horizontal="left" vertical="center"/>
    </xf>
    <xf numFmtId="2" fontId="0" fillId="3" borderId="14" xfId="0" applyFill="1" applyBorder="1">
      <alignment horizontal="center" vertical="center"/>
    </xf>
    <xf numFmtId="2" fontId="0" fillId="3" borderId="22" xfId="0" applyFill="1" applyBorder="1">
      <alignment horizontal="center" vertical="center"/>
    </xf>
    <xf numFmtId="2" fontId="0" fillId="3" borderId="23" xfId="0" applyFill="1" applyBorder="1">
      <alignment horizontal="center" vertical="center"/>
    </xf>
    <xf numFmtId="2" fontId="0" fillId="3" borderId="24" xfId="0" applyFill="1" applyBorder="1">
      <alignment horizontal="center" vertical="center"/>
    </xf>
    <xf numFmtId="2" fontId="0" fillId="3" borderId="25" xfId="0" applyFill="1" applyBorder="1">
      <alignment horizontal="center" vertical="center"/>
    </xf>
    <xf numFmtId="2" fontId="0" fillId="3" borderId="26" xfId="0" applyFill="1" applyBorder="1" applyAlignment="1">
      <alignment horizontal="left" vertical="center"/>
    </xf>
    <xf numFmtId="2" fontId="0" fillId="3" borderId="13" xfId="0" applyFill="1" applyBorder="1" applyAlignment="1">
      <alignment horizontal="left" vertical="center"/>
    </xf>
    <xf numFmtId="2" fontId="0" fillId="3" borderId="27" xfId="0" applyFill="1" applyBorder="1">
      <alignment horizontal="center" vertical="center"/>
    </xf>
    <xf numFmtId="2" fontId="0" fillId="3" borderId="28" xfId="0" applyFill="1" applyBorder="1" applyAlignment="1">
      <alignment horizontal="left" vertical="center"/>
    </xf>
    <xf numFmtId="2" fontId="0" fillId="3" borderId="29" xfId="0" applyFill="1" applyBorder="1" applyAlignment="1">
      <alignment horizontal="left" vertical="center"/>
    </xf>
    <xf numFmtId="2" fontId="0" fillId="3" borderId="30" xfId="0" applyFill="1" applyBorder="1" applyAlignment="1">
      <alignment horizontal="left" vertical="center"/>
    </xf>
    <xf numFmtId="2" fontId="0" fillId="3" borderId="31" xfId="0" applyFill="1" applyBorder="1" applyAlignment="1">
      <alignment horizontal="left" vertical="center"/>
    </xf>
    <xf numFmtId="2" fontId="53" fillId="3" borderId="11" xfId="0" applyFont="1" applyFill="1" applyBorder="1">
      <alignment horizontal="center" vertical="center"/>
    </xf>
    <xf numFmtId="2" fontId="53" fillId="3" borderId="12" xfId="0" applyFont="1" applyFill="1" applyBorder="1">
      <alignment horizontal="center" vertical="center"/>
    </xf>
    <xf numFmtId="2" fontId="53" fillId="3" borderId="13" xfId="0" applyFont="1" applyFill="1" applyBorder="1">
      <alignment horizontal="center" vertical="center"/>
    </xf>
    <xf numFmtId="2" fontId="15" fillId="3" borderId="0" xfId="0" applyFont="1" applyFill="1" applyBorder="1" applyAlignment="1">
      <alignment horizontal="right" vertical="center"/>
    </xf>
    <xf numFmtId="165" fontId="15" fillId="3" borderId="0" xfId="0" applyNumberFormat="1" applyFont="1" applyFill="1" applyBorder="1" applyAlignment="1">
      <alignment horizontal="left" vertical="center"/>
    </xf>
    <xf numFmtId="2" fontId="15" fillId="3" borderId="0" xfId="0" applyFont="1" applyFill="1" applyBorder="1" applyAlignment="1">
      <alignment horizontal="left" vertical="center"/>
    </xf>
    <xf numFmtId="2" fontId="15" fillId="3" borderId="0" xfId="0" applyFont="1" applyFill="1" applyBorder="1">
      <alignment horizontal="center" vertical="center"/>
    </xf>
    <xf numFmtId="2" fontId="29" fillId="3" borderId="0" xfId="0" applyFont="1" applyFill="1" applyBorder="1" applyAlignment="1">
      <alignment horizontal="right" vertical="center"/>
    </xf>
    <xf numFmtId="1" fontId="15" fillId="3" borderId="0" xfId="0" applyNumberFormat="1" applyFont="1" applyFill="1" applyBorder="1" applyAlignment="1">
      <alignment horizontal="left" vertical="center"/>
    </xf>
    <xf numFmtId="2" fontId="24" fillId="3" borderId="14" xfId="0" applyFont="1" applyFill="1" applyBorder="1">
      <alignment horizontal="center" vertical="center"/>
    </xf>
    <xf numFmtId="2" fontId="24" fillId="3" borderId="13" xfId="0" applyFont="1" applyFill="1" applyBorder="1">
      <alignment horizontal="center" vertical="center"/>
    </xf>
    <xf numFmtId="2" fontId="29" fillId="3" borderId="0" xfId="0" applyFont="1" applyFill="1" applyBorder="1" applyAlignment="1">
      <alignment horizontal="center" vertical="center"/>
    </xf>
    <xf numFmtId="2" fontId="53" fillId="3" borderId="0" xfId="0" applyFont="1" applyFill="1" applyAlignment="1">
      <alignment horizontal="center" vertical="center"/>
    </xf>
    <xf numFmtId="2" fontId="53" fillId="3" borderId="0" xfId="0" applyFont="1" applyFill="1">
      <alignment horizontal="center" vertical="center"/>
    </xf>
    <xf numFmtId="2" fontId="54" fillId="3" borderId="0" xfId="0" applyFont="1" applyFill="1" applyBorder="1" applyAlignment="1">
      <alignment horizontal="left" vertical="center"/>
    </xf>
    <xf numFmtId="2" fontId="53" fillId="3" borderId="0" xfId="0" applyFont="1" applyFill="1" applyBorder="1" applyAlignment="1">
      <alignment horizontal="center" vertical="center"/>
    </xf>
    <xf numFmtId="2" fontId="53" fillId="3" borderId="14" xfId="0" applyFont="1" applyFill="1" applyBorder="1">
      <alignment horizontal="center" vertical="center"/>
    </xf>
    <xf numFmtId="2" fontId="38" fillId="3" borderId="0" xfId="0" applyFont="1" applyFill="1" applyBorder="1" applyAlignment="1">
      <alignment horizontal="center" vertical="center"/>
    </xf>
    <xf numFmtId="2" fontId="53" fillId="3" borderId="0" xfId="0" applyFont="1" applyFill="1" applyBorder="1">
      <alignment horizontal="center" vertical="center"/>
    </xf>
    <xf numFmtId="169" fontId="15" fillId="3" borderId="0" xfId="0" applyNumberFormat="1" applyFont="1" applyFill="1" applyBorder="1" applyAlignment="1">
      <alignment horizontal="left" vertical="center"/>
    </xf>
    <xf numFmtId="169" fontId="15" fillId="3" borderId="0" xfId="0" applyNumberFormat="1" applyFont="1" applyFill="1" applyBorder="1" applyAlignment="1">
      <alignment horizontal="center" vertical="center"/>
    </xf>
    <xf numFmtId="2" fontId="24" fillId="3" borderId="0" xfId="0" applyFont="1" applyFill="1" applyBorder="1" applyAlignment="1">
      <alignment horizontal="center" vertical="center"/>
    </xf>
    <xf numFmtId="1" fontId="38" fillId="3" borderId="0" xfId="0" applyNumberFormat="1" applyFont="1" applyFill="1" applyAlignment="1">
      <alignment horizontal="left" vertical="center"/>
    </xf>
    <xf numFmtId="2" fontId="24" fillId="3" borderId="0" xfId="0" applyFont="1" applyFill="1" applyBorder="1" applyAlignment="1">
      <alignment horizontal="left" vertical="center"/>
    </xf>
    <xf numFmtId="2" fontId="24" fillId="3" borderId="0" xfId="0" applyFont="1" applyFill="1" applyBorder="1" applyAlignment="1">
      <alignment horizontal="right" vertical="center"/>
    </xf>
    <xf numFmtId="1" fontId="24" fillId="3" borderId="0" xfId="0" applyNumberFormat="1" applyFont="1" applyFill="1" applyBorder="1" applyAlignment="1">
      <alignment horizontal="left" vertical="center"/>
    </xf>
    <xf numFmtId="1" fontId="24" fillId="3" borderId="0" xfId="0" applyNumberFormat="1" applyFont="1" applyFill="1" applyBorder="1" applyAlignment="1">
      <alignment horizontal="right" vertical="center"/>
    </xf>
    <xf numFmtId="165" fontId="15" fillId="3" borderId="0" xfId="0" applyNumberFormat="1" applyFont="1" applyFill="1" applyBorder="1">
      <alignment horizontal="center" vertical="center"/>
    </xf>
    <xf numFmtId="165" fontId="15" fillId="3" borderId="0" xfId="0" applyNumberFormat="1" applyFont="1" applyFill="1" applyBorder="1" applyAlignment="1">
      <alignment horizontal="right" vertical="center"/>
    </xf>
    <xf numFmtId="1" fontId="15" fillId="3" borderId="0" xfId="0" applyNumberFormat="1" applyFont="1" applyFill="1" applyBorder="1" applyAlignment="1">
      <alignment horizontal="center"/>
    </xf>
    <xf numFmtId="2" fontId="48" fillId="3" borderId="0" xfId="0" applyFont="1" applyFill="1" applyBorder="1" applyAlignment="1">
      <alignment horizontal="center" vertical="center"/>
    </xf>
    <xf numFmtId="2" fontId="49" fillId="3" borderId="0" xfId="0" applyFont="1" applyFill="1" applyAlignment="1">
      <alignment horizontal="center" vertical="center"/>
    </xf>
    <xf numFmtId="165" fontId="15" fillId="3" borderId="0" xfId="0" applyNumberFormat="1" applyFont="1" applyFill="1" applyBorder="1" applyAlignment="1">
      <alignment horizontal="center" vertical="center"/>
    </xf>
    <xf numFmtId="2" fontId="15" fillId="3" borderId="0" xfId="0" applyFont="1" applyFill="1" applyBorder="1" applyAlignment="1">
      <alignment horizontal="center"/>
    </xf>
    <xf numFmtId="2" fontId="24" fillId="3" borderId="12" xfId="0" applyFont="1" applyFill="1" applyBorder="1">
      <alignment horizontal="center" vertical="center"/>
    </xf>
    <xf numFmtId="2" fontId="15" fillId="3" borderId="21" xfId="0" applyFont="1" applyFill="1" applyBorder="1" applyAlignment="1">
      <alignment horizontal="left" vertical="center"/>
    </xf>
    <xf numFmtId="2" fontId="21" fillId="3" borderId="0" xfId="0" applyFont="1" applyFill="1" applyBorder="1" applyAlignment="1">
      <alignment horizontal="left" vertical="center"/>
    </xf>
    <xf numFmtId="165" fontId="15" fillId="3" borderId="13" xfId="0" applyNumberFormat="1" applyFont="1" applyFill="1" applyBorder="1">
      <alignment horizontal="center" vertical="center"/>
    </xf>
    <xf numFmtId="2" fontId="53" fillId="3" borderId="15" xfId="0" applyFont="1" applyFill="1" applyBorder="1">
      <alignment horizontal="center" vertical="center"/>
    </xf>
    <xf numFmtId="2" fontId="53" fillId="3" borderId="16" xfId="0" applyFont="1" applyFill="1" applyBorder="1">
      <alignment horizontal="center" vertical="center"/>
    </xf>
    <xf numFmtId="2" fontId="31" fillId="3" borderId="0" xfId="0" applyNumberFormat="1" applyFont="1" applyFill="1" applyBorder="1">
      <alignment horizontal="center" vertical="center"/>
    </xf>
    <xf numFmtId="2" fontId="3" fillId="3" borderId="0" xfId="0" applyFont="1" applyFill="1" applyBorder="1" applyAlignment="1">
      <alignment horizontal="right" vertical="center"/>
    </xf>
    <xf numFmtId="2" fontId="0" fillId="3" borderId="32" xfId="0" applyFill="1" applyBorder="1">
      <alignment horizontal="center" vertical="center"/>
    </xf>
    <xf numFmtId="2" fontId="0" fillId="3" borderId="33" xfId="0" applyFill="1" applyBorder="1" applyAlignment="1">
      <alignment horizontal="right" vertical="center"/>
    </xf>
    <xf numFmtId="2" fontId="51" fillId="3" borderId="0" xfId="0" applyFont="1" applyFill="1" applyBorder="1" applyAlignment="1">
      <alignment horizontal="right" vertical="center"/>
    </xf>
    <xf numFmtId="2" fontId="51" fillId="3" borderId="32" xfId="0" applyFont="1" applyFill="1" applyBorder="1" applyAlignment="1">
      <alignment horizontal="left" vertical="center"/>
    </xf>
    <xf numFmtId="2" fontId="51" fillId="3" borderId="34" xfId="0" applyFont="1" applyFill="1" applyBorder="1" applyAlignment="1">
      <alignment horizontal="right" vertical="center"/>
    </xf>
    <xf numFmtId="2" fontId="15" fillId="3" borderId="0" xfId="0" applyFont="1" applyFill="1" applyAlignment="1">
      <alignment horizontal="center" vertical="center"/>
    </xf>
    <xf numFmtId="2" fontId="15" fillId="3" borderId="0" xfId="0" applyFont="1" applyFill="1" applyAlignment="1">
      <alignment horizontal="left" vertical="top"/>
    </xf>
    <xf numFmtId="2" fontId="0" fillId="3" borderId="0" xfId="0" applyFill="1" applyAlignment="1">
      <alignment horizontal="center" vertical="top"/>
    </xf>
    <xf numFmtId="2" fontId="16" fillId="3" borderId="0" xfId="0" applyFont="1" applyFill="1" applyAlignment="1">
      <alignment horizontal="center" vertical="top"/>
    </xf>
    <xf numFmtId="2" fontId="7" fillId="3" borderId="0" xfId="0" applyFont="1" applyFill="1" applyAlignment="1">
      <alignment horizontal="left" vertical="top"/>
    </xf>
    <xf numFmtId="2" fontId="0" fillId="3" borderId="0" xfId="0" applyFill="1" applyAlignment="1">
      <alignment horizontal="left" vertical="center"/>
    </xf>
    <xf numFmtId="2" fontId="60" fillId="3" borderId="0" xfId="0" applyFont="1" applyFill="1" applyAlignment="1">
      <alignment horizontal="center" vertical="center"/>
    </xf>
    <xf numFmtId="2" fontId="0" fillId="3" borderId="0" xfId="0" applyNumberFormat="1" applyFill="1" applyBorder="1" applyAlignment="1">
      <alignment horizontal="left" vertical="center"/>
    </xf>
    <xf numFmtId="166" fontId="31" fillId="3" borderId="33" xfId="0" applyNumberFormat="1" applyFont="1" applyFill="1" applyBorder="1" applyAlignment="1" applyProtection="1">
      <alignment horizontal="left" vertical="center"/>
      <protection hidden="1"/>
    </xf>
    <xf numFmtId="166" fontId="65" fillId="3" borderId="33" xfId="0" applyNumberFormat="1" applyFont="1" applyFill="1" applyBorder="1" applyAlignment="1" applyProtection="1">
      <alignment horizontal="left" vertical="center"/>
      <protection hidden="1"/>
    </xf>
    <xf numFmtId="2" fontId="0" fillId="3" borderId="0" xfId="0" applyNumberFormat="1" applyFill="1" applyBorder="1" applyAlignment="1">
      <alignment horizontal="right" vertical="center"/>
    </xf>
    <xf numFmtId="2" fontId="0" fillId="3" borderId="32" xfId="0" applyNumberFormat="1" applyFill="1" applyBorder="1" applyAlignment="1">
      <alignment horizontal="left" vertical="center"/>
    </xf>
    <xf numFmtId="2" fontId="0" fillId="3" borderId="0" xfId="0" applyNumberFormat="1" applyFill="1">
      <alignment horizontal="center" vertical="center"/>
    </xf>
    <xf numFmtId="2" fontId="0" fillId="3" borderId="33" xfId="0" applyNumberFormat="1" applyFill="1" applyBorder="1" applyAlignment="1">
      <alignment horizontal="right" vertical="center"/>
    </xf>
    <xf numFmtId="2" fontId="0" fillId="3" borderId="32" xfId="0" applyNumberFormat="1" applyFill="1" applyBorder="1">
      <alignment horizontal="center" vertical="center"/>
    </xf>
    <xf numFmtId="2" fontId="27" fillId="3" borderId="0" xfId="0" applyNumberFormat="1" applyFont="1" applyFill="1" applyAlignment="1">
      <alignment horizontal="right" vertical="center"/>
    </xf>
    <xf numFmtId="2" fontId="3" fillId="3" borderId="32" xfId="0" applyNumberFormat="1" applyFont="1" applyFill="1" applyBorder="1" applyAlignment="1">
      <alignment horizontal="left" vertical="center"/>
    </xf>
    <xf numFmtId="2" fontId="51" fillId="3" borderId="0" xfId="0" applyNumberFormat="1" applyFont="1" applyFill="1" applyBorder="1" applyAlignment="1">
      <alignment horizontal="right" vertical="center"/>
    </xf>
    <xf numFmtId="2" fontId="51" fillId="3" borderId="32" xfId="0" applyNumberFormat="1" applyFont="1" applyFill="1" applyBorder="1" applyAlignment="1">
      <alignment horizontal="left" vertical="center"/>
    </xf>
    <xf numFmtId="2" fontId="51" fillId="3" borderId="9" xfId="0" applyNumberFormat="1" applyFont="1" applyFill="1" applyBorder="1" applyAlignment="1">
      <alignment horizontal="left" vertical="center"/>
    </xf>
    <xf numFmtId="2" fontId="51" fillId="3" borderId="34" xfId="0" applyNumberFormat="1" applyFont="1" applyFill="1" applyBorder="1" applyAlignment="1">
      <alignment horizontal="right" vertical="center"/>
    </xf>
    <xf numFmtId="166" fontId="31" fillId="3" borderId="0" xfId="0" applyNumberFormat="1" applyFont="1" applyFill="1" applyBorder="1" applyAlignment="1" applyProtection="1">
      <alignment horizontal="left" vertical="center"/>
      <protection hidden="1"/>
    </xf>
    <xf numFmtId="166" fontId="65" fillId="3" borderId="0" xfId="0" applyNumberFormat="1" applyFont="1" applyFill="1" applyBorder="1" applyAlignment="1" applyProtection="1">
      <alignment horizontal="left" vertical="center"/>
      <protection hidden="1"/>
    </xf>
    <xf numFmtId="2" fontId="6" fillId="3" borderId="0" xfId="0" applyNumberFormat="1" applyFont="1" applyFill="1" applyBorder="1" applyAlignment="1">
      <alignment horizontal="left" vertical="center"/>
    </xf>
    <xf numFmtId="166" fontId="0" fillId="3" borderId="0" xfId="0" applyNumberFormat="1" applyFill="1" applyAlignment="1">
      <alignment horizontal="left" vertical="center"/>
    </xf>
    <xf numFmtId="2" fontId="6" fillId="3" borderId="0" xfId="0" applyFont="1" applyFill="1" applyAlignment="1">
      <alignment horizontal="left" vertical="center"/>
    </xf>
    <xf numFmtId="2" fontId="16" fillId="3" borderId="0" xfId="0" applyNumberFormat="1" applyFont="1" applyFill="1" applyBorder="1" applyAlignment="1" applyProtection="1">
      <alignment horizontal="center" vertical="center"/>
      <protection locked="0" hidden="1"/>
    </xf>
    <xf numFmtId="2" fontId="24" fillId="3" borderId="0" xfId="0" applyFont="1" applyFill="1" applyBorder="1" applyProtection="1">
      <alignment horizontal="center" vertical="center"/>
      <protection hidden="1"/>
    </xf>
    <xf numFmtId="2" fontId="16" fillId="3" borderId="0" xfId="0" applyNumberFormat="1" applyFont="1" applyFill="1" applyBorder="1" applyAlignment="1" applyProtection="1">
      <alignment horizontal="center" vertical="center"/>
      <protection hidden="1"/>
    </xf>
    <xf numFmtId="2" fontId="19" fillId="3" borderId="0" xfId="0" applyFont="1" applyFill="1" applyBorder="1" applyAlignment="1">
      <alignment horizontal="left"/>
    </xf>
    <xf numFmtId="2" fontId="19" fillId="3" borderId="0" xfId="0" applyFont="1" applyFill="1" applyBorder="1" applyAlignment="1">
      <alignment horizontal="left" vertical="center"/>
    </xf>
    <xf numFmtId="2" fontId="41" fillId="3" borderId="0" xfId="0" applyFont="1" applyFill="1">
      <alignment horizontal="center" vertical="center"/>
    </xf>
    <xf numFmtId="2" fontId="67" fillId="3" borderId="32" xfId="0" applyNumberFormat="1" applyFont="1" applyFill="1" applyBorder="1" applyAlignment="1" applyProtection="1">
      <alignment horizontal="left" vertical="center"/>
    </xf>
    <xf numFmtId="2" fontId="38" fillId="3" borderId="0" xfId="0" applyFont="1" applyFill="1" applyAlignment="1">
      <alignment horizontal="right" vertical="center"/>
    </xf>
    <xf numFmtId="2" fontId="38" fillId="3" borderId="0" xfId="0" applyFont="1" applyFill="1" applyAlignment="1">
      <alignment horizontal="left" vertical="center"/>
    </xf>
    <xf numFmtId="2" fontId="38" fillId="3" borderId="0" xfId="0" applyFont="1" applyFill="1" applyAlignment="1">
      <alignment horizontal="center" vertical="center"/>
    </xf>
    <xf numFmtId="2" fontId="34" fillId="3" borderId="0" xfId="0" applyFont="1" applyFill="1" applyAlignment="1">
      <alignment horizontal="right" vertical="center"/>
    </xf>
    <xf numFmtId="165" fontId="0" fillId="3" borderId="0" xfId="0" applyNumberFormat="1" applyFill="1" applyBorder="1" applyAlignment="1">
      <alignment horizontal="center" vertical="center"/>
    </xf>
    <xf numFmtId="165" fontId="0" fillId="3" borderId="0" xfId="0" applyNumberFormat="1" applyFill="1" applyBorder="1">
      <alignment horizontal="center" vertical="center"/>
    </xf>
    <xf numFmtId="165" fontId="24" fillId="3" borderId="0" xfId="0" applyNumberFormat="1" applyFont="1" applyFill="1" applyBorder="1" applyProtection="1">
      <alignment horizontal="center" vertical="center"/>
      <protection hidden="1"/>
    </xf>
    <xf numFmtId="165" fontId="24" fillId="3" borderId="0" xfId="0" applyNumberFormat="1" applyFont="1" applyFill="1" applyBorder="1" applyAlignment="1" applyProtection="1">
      <alignment horizontal="center" vertical="center"/>
      <protection hidden="1"/>
    </xf>
    <xf numFmtId="165" fontId="24" fillId="3" borderId="0" xfId="0" applyNumberFormat="1" applyFont="1" applyFill="1" applyBorder="1">
      <alignment horizontal="center" vertical="center"/>
    </xf>
    <xf numFmtId="165" fontId="24" fillId="3" borderId="0" xfId="0" applyNumberFormat="1" applyFont="1" applyFill="1" applyBorder="1" applyAlignment="1">
      <alignment horizontal="center" vertical="center"/>
    </xf>
    <xf numFmtId="1" fontId="42" fillId="4" borderId="10" xfId="0" applyNumberFormat="1" applyFont="1" applyFill="1" applyBorder="1" applyAlignment="1">
      <alignment horizontal="center" vertical="center"/>
    </xf>
    <xf numFmtId="2" fontId="23" fillId="4" borderId="0" xfId="0" applyFont="1" applyFill="1" applyAlignment="1">
      <alignment horizontal="right" vertical="center"/>
    </xf>
    <xf numFmtId="2" fontId="23" fillId="4" borderId="0" xfId="0" applyFont="1" applyFill="1" applyBorder="1" applyAlignment="1">
      <alignment horizontal="left" vertical="center"/>
    </xf>
    <xf numFmtId="2" fontId="0" fillId="3" borderId="0" xfId="0" quotePrefix="1" applyFill="1" applyBorder="1" applyAlignment="1">
      <alignment horizontal="right" vertical="center"/>
    </xf>
    <xf numFmtId="2" fontId="38" fillId="3" borderId="0" xfId="0" applyFont="1" applyFill="1" applyBorder="1" applyAlignment="1">
      <alignment horizontal="left" vertical="center"/>
    </xf>
    <xf numFmtId="2" fontId="71" fillId="4" borderId="0" xfId="0" applyFont="1" applyFill="1">
      <alignment horizontal="center" vertical="center"/>
    </xf>
    <xf numFmtId="1" fontId="42" fillId="4" borderId="0" xfId="0" applyNumberFormat="1" applyFont="1" applyFill="1" applyBorder="1" applyAlignment="1">
      <alignment horizontal="left" vertical="center"/>
    </xf>
    <xf numFmtId="1" fontId="61" fillId="4" borderId="0" xfId="0" applyNumberFormat="1" applyFont="1" applyFill="1" applyBorder="1" applyAlignment="1" applyProtection="1">
      <alignment horizontal="left" vertical="center"/>
      <protection locked="0"/>
    </xf>
    <xf numFmtId="1" fontId="15" fillId="3" borderId="0" xfId="0" applyNumberFormat="1" applyFont="1" applyFill="1" applyBorder="1" applyAlignment="1">
      <alignment horizontal="right" vertical="center"/>
    </xf>
    <xf numFmtId="2" fontId="0" fillId="0" borderId="0" xfId="0" applyBorder="1" applyAlignment="1">
      <alignment horizontal="center" vertical="center"/>
    </xf>
    <xf numFmtId="1" fontId="3" fillId="0" borderId="0" xfId="0" applyNumberFormat="1" applyFont="1">
      <alignment horizontal="center" vertical="center"/>
    </xf>
    <xf numFmtId="2" fontId="16" fillId="0" borderId="0" xfId="0" applyFont="1" applyFill="1" applyBorder="1">
      <alignment horizontal="center" vertical="center"/>
    </xf>
    <xf numFmtId="166" fontId="31" fillId="3" borderId="0" xfId="0" applyNumberFormat="1" applyFont="1" applyFill="1" applyBorder="1">
      <alignment horizontal="center" vertical="center"/>
    </xf>
    <xf numFmtId="1" fontId="61" fillId="4" borderId="0" xfId="0" applyNumberFormat="1" applyFont="1" applyFill="1" applyBorder="1" applyAlignment="1" applyProtection="1">
      <alignment horizontal="left"/>
      <protection locked="0"/>
    </xf>
    <xf numFmtId="166" fontId="24" fillId="0" borderId="0" xfId="0" applyNumberFormat="1" applyFont="1">
      <alignment horizontal="center" vertical="center"/>
    </xf>
    <xf numFmtId="2" fontId="24" fillId="0" borderId="0" xfId="0" applyFont="1" applyAlignment="1">
      <alignment horizontal="left" vertical="center"/>
    </xf>
    <xf numFmtId="164" fontId="61" fillId="2" borderId="0" xfId="0" applyNumberFormat="1" applyFont="1" applyFill="1" applyBorder="1" applyAlignment="1" applyProtection="1">
      <alignment horizontal="left" vertical="center"/>
      <protection locked="0"/>
    </xf>
    <xf numFmtId="166" fontId="61" fillId="2" borderId="0" xfId="0" applyNumberFormat="1" applyFont="1" applyFill="1" applyBorder="1" applyAlignment="1" applyProtection="1">
      <alignment horizontal="left" vertical="center"/>
      <protection locked="0"/>
    </xf>
    <xf numFmtId="2" fontId="61" fillId="2" borderId="0" xfId="0" applyNumberFormat="1" applyFont="1" applyFill="1" applyBorder="1" applyAlignment="1" applyProtection="1">
      <alignment horizontal="left" vertical="center"/>
      <protection locked="0"/>
    </xf>
    <xf numFmtId="1" fontId="42" fillId="2" borderId="0" xfId="0" applyNumberFormat="1" applyFont="1" applyFill="1" applyAlignment="1">
      <alignment vertical="center"/>
    </xf>
    <xf numFmtId="1" fontId="15" fillId="3" borderId="0" xfId="0" applyNumberFormat="1" applyFont="1" applyFill="1" applyBorder="1" applyAlignment="1">
      <alignment horizontal="center" vertical="center"/>
    </xf>
    <xf numFmtId="1" fontId="0" fillId="0" borderId="0" xfId="0" applyNumberFormat="1" applyAlignment="1">
      <alignment horizontal="center" vertical="center"/>
    </xf>
    <xf numFmtId="2" fontId="26" fillId="0" borderId="0" xfId="0" applyFont="1">
      <alignment horizontal="center" vertical="center"/>
    </xf>
    <xf numFmtId="169" fontId="43" fillId="3" borderId="0" xfId="0" applyNumberFormat="1" applyFont="1" applyFill="1" applyBorder="1" applyAlignment="1">
      <alignment horizontal="left" vertical="center"/>
    </xf>
    <xf numFmtId="4" fontId="35" fillId="3" borderId="0" xfId="0" applyNumberFormat="1" applyFont="1" applyFill="1" applyBorder="1" applyAlignment="1">
      <alignment horizontal="left" vertical="center"/>
    </xf>
    <xf numFmtId="4" fontId="35" fillId="3" borderId="0" xfId="0" applyNumberFormat="1" applyFont="1" applyFill="1" applyBorder="1">
      <alignment horizontal="center" vertical="center"/>
    </xf>
    <xf numFmtId="2" fontId="35" fillId="3" borderId="0" xfId="0" applyFont="1" applyFill="1">
      <alignment horizontal="center" vertical="center"/>
    </xf>
    <xf numFmtId="2" fontId="35" fillId="3" borderId="0" xfId="0" applyFont="1" applyFill="1" applyAlignment="1">
      <alignment horizontal="left" vertical="center"/>
    </xf>
    <xf numFmtId="2" fontId="34" fillId="3" borderId="0" xfId="0" applyFont="1" applyFill="1" applyBorder="1" applyAlignment="1">
      <alignment horizontal="center"/>
    </xf>
    <xf numFmtId="2" fontId="35" fillId="3" borderId="14" xfId="0" applyFont="1" applyFill="1" applyBorder="1">
      <alignment horizontal="center" vertical="center"/>
    </xf>
    <xf numFmtId="2" fontId="0" fillId="0" borderId="0" xfId="0" applyAlignment="1">
      <alignment horizontal="center" vertical="center"/>
    </xf>
    <xf numFmtId="2" fontId="9" fillId="3" borderId="0" xfId="0" applyFont="1" applyFill="1" applyBorder="1" applyAlignment="1">
      <alignment horizontal="center" vertical="center"/>
    </xf>
    <xf numFmtId="2" fontId="0" fillId="0" borderId="0" xfId="0" applyAlignment="1">
      <alignment horizontal="left" vertical="top" wrapText="1"/>
    </xf>
    <xf numFmtId="2" fontId="15" fillId="4" borderId="0" xfId="0" applyFont="1" applyFill="1" applyBorder="1" applyAlignment="1">
      <alignment horizontal="center" vertical="center"/>
    </xf>
    <xf numFmtId="2" fontId="43" fillId="4" borderId="0" xfId="0" applyFont="1" applyFill="1" applyBorder="1" applyAlignment="1">
      <alignment horizontal="center" vertical="center"/>
    </xf>
    <xf numFmtId="2" fontId="43" fillId="0" borderId="0" xfId="0" applyFont="1" applyFill="1" applyBorder="1" applyAlignment="1">
      <alignment horizontal="center" vertical="center"/>
    </xf>
    <xf numFmtId="2" fontId="15" fillId="0" borderId="0" xfId="0" applyFont="1" applyFill="1" applyBorder="1" applyAlignment="1">
      <alignment horizontal="center" vertical="center"/>
    </xf>
    <xf numFmtId="2" fontId="9" fillId="3" borderId="13" xfId="0" applyFont="1" applyFill="1" applyBorder="1" applyAlignment="1">
      <alignment horizontal="center" vertical="center"/>
    </xf>
    <xf numFmtId="2" fontId="34" fillId="3" borderId="13" xfId="0" applyFont="1" applyFill="1" applyBorder="1" applyAlignment="1">
      <alignment horizontal="center" vertical="center"/>
    </xf>
    <xf numFmtId="2" fontId="34" fillId="3" borderId="0" xfId="0" applyFont="1" applyFill="1" applyBorder="1" applyAlignment="1">
      <alignment horizontal="center" vertical="center"/>
    </xf>
    <xf numFmtId="1" fontId="34" fillId="3" borderId="0" xfId="0" applyNumberFormat="1" applyFont="1" applyFill="1" applyAlignment="1">
      <alignment horizontal="center"/>
    </xf>
    <xf numFmtId="2" fontId="9" fillId="4" borderId="13" xfId="0" applyFont="1" applyFill="1" applyBorder="1" applyAlignment="1">
      <alignment horizontal="center" vertical="center"/>
    </xf>
    <xf numFmtId="2" fontId="9" fillId="4" borderId="0" xfId="0" applyFont="1" applyFill="1" applyBorder="1" applyAlignment="1">
      <alignment horizontal="center" vertical="center"/>
    </xf>
    <xf numFmtId="2" fontId="34" fillId="4" borderId="0" xfId="0" applyFont="1" applyFill="1" applyBorder="1" applyAlignment="1">
      <alignment horizontal="center" vertical="center"/>
    </xf>
    <xf numFmtId="165" fontId="11" fillId="2" borderId="3" xfId="0" applyNumberFormat="1" applyFont="1" applyFill="1" applyBorder="1" applyAlignment="1">
      <alignment horizontal="left" vertical="center"/>
    </xf>
    <xf numFmtId="2" fontId="15" fillId="2" borderId="3" xfId="0" applyFont="1" applyFill="1" applyBorder="1" applyAlignment="1">
      <alignment horizontal="right"/>
    </xf>
    <xf numFmtId="165" fontId="61" fillId="2" borderId="3" xfId="0" applyNumberFormat="1" applyFont="1" applyFill="1" applyBorder="1" applyAlignment="1" applyProtection="1">
      <alignment horizontal="left"/>
      <protection locked="0"/>
    </xf>
    <xf numFmtId="2" fontId="38" fillId="2" borderId="0" xfId="0" applyFont="1" applyFill="1" applyBorder="1" applyAlignment="1">
      <alignment horizontal="left" vertical="center"/>
    </xf>
    <xf numFmtId="2" fontId="72" fillId="3" borderId="0" xfId="0" applyFont="1" applyFill="1" applyBorder="1">
      <alignment horizontal="center" vertical="center"/>
    </xf>
    <xf numFmtId="165" fontId="15" fillId="2" borderId="0" xfId="0" applyNumberFormat="1" applyFont="1" applyFill="1" applyBorder="1" applyAlignment="1">
      <alignment horizontal="center" vertical="center"/>
    </xf>
    <xf numFmtId="2" fontId="24" fillId="0" borderId="0" xfId="0" applyFont="1" applyProtection="1">
      <alignment horizontal="center" vertical="center"/>
      <protection locked="0"/>
    </xf>
    <xf numFmtId="2" fontId="23" fillId="2" borderId="0" xfId="0" applyFont="1" applyFill="1" applyBorder="1" applyAlignment="1">
      <alignment horizontal="left" vertical="center"/>
    </xf>
    <xf numFmtId="2" fontId="23" fillId="2" borderId="3" xfId="0" applyFont="1" applyFill="1" applyBorder="1" applyAlignment="1">
      <alignment horizontal="left" vertical="center"/>
    </xf>
    <xf numFmtId="165" fontId="61" fillId="2" borderId="0" xfId="0" applyNumberFormat="1" applyFont="1" applyFill="1" applyBorder="1" applyAlignment="1" applyProtection="1">
      <alignment horizontal="right" vertical="center"/>
      <protection locked="0"/>
    </xf>
    <xf numFmtId="2" fontId="41" fillId="2" borderId="0" xfId="0" applyFont="1" applyFill="1" applyAlignment="1">
      <alignment horizontal="left" vertical="center"/>
    </xf>
    <xf numFmtId="2" fontId="0" fillId="2" borderId="0" xfId="0" applyFill="1">
      <alignment horizontal="center" vertical="center"/>
    </xf>
    <xf numFmtId="1" fontId="15" fillId="2" borderId="0" xfId="0" applyNumberFormat="1" applyFont="1" applyFill="1" applyAlignment="1">
      <alignment horizontal="right" vertical="center"/>
    </xf>
    <xf numFmtId="2" fontId="73" fillId="2" borderId="0" xfId="0" applyFont="1" applyFill="1" applyBorder="1">
      <alignment horizontal="center" vertical="center"/>
    </xf>
    <xf numFmtId="2" fontId="73" fillId="2" borderId="6" xfId="0" applyFont="1" applyFill="1" applyBorder="1">
      <alignment horizontal="center" vertical="center"/>
    </xf>
    <xf numFmtId="2" fontId="31" fillId="2" borderId="0" xfId="0" applyFont="1" applyFill="1" applyBorder="1" applyProtection="1">
      <alignment horizontal="center" vertical="center"/>
      <protection locked="0"/>
    </xf>
    <xf numFmtId="165" fontId="34" fillId="4" borderId="13" xfId="0" applyNumberFormat="1" applyFont="1" applyFill="1" applyBorder="1" applyAlignment="1">
      <alignment horizontal="center" vertical="center"/>
    </xf>
    <xf numFmtId="165" fontId="34" fillId="4" borderId="0" xfId="0" applyNumberFormat="1" applyFont="1" applyFill="1" applyBorder="1" applyAlignment="1">
      <alignment horizontal="center" vertical="center"/>
    </xf>
    <xf numFmtId="165" fontId="34" fillId="4" borderId="0" xfId="0" applyNumberFormat="1" applyFont="1" applyFill="1" applyBorder="1" applyAlignment="1">
      <alignment horizontal="center"/>
    </xf>
    <xf numFmtId="164" fontId="8" fillId="3" borderId="0" xfId="0" applyNumberFormat="1" applyFont="1" applyFill="1" applyBorder="1" applyAlignment="1">
      <alignment horizontal="left" vertical="center"/>
    </xf>
    <xf numFmtId="2" fontId="8" fillId="3" borderId="0" xfId="0" applyFont="1" applyFill="1" applyBorder="1" applyAlignment="1" applyProtection="1">
      <alignment horizontal="left" vertical="center"/>
      <protection locked="0"/>
    </xf>
    <xf numFmtId="2" fontId="3" fillId="3" borderId="0" xfId="0" applyFont="1" applyFill="1" applyBorder="1" applyAlignment="1" applyProtection="1">
      <alignment horizontal="left" vertical="center"/>
      <protection hidden="1"/>
    </xf>
    <xf numFmtId="2" fontId="0" fillId="3" borderId="0" xfId="0" quotePrefix="1" applyFill="1" applyBorder="1" applyAlignment="1">
      <alignment horizontal="left" vertical="center"/>
    </xf>
    <xf numFmtId="2" fontId="3" fillId="3" borderId="22" xfId="0" applyFont="1" applyFill="1" applyBorder="1">
      <alignment horizontal="center" vertical="center"/>
    </xf>
    <xf numFmtId="2" fontId="3" fillId="3" borderId="23" xfId="0" applyFont="1" applyFill="1" applyBorder="1">
      <alignment horizontal="center" vertical="center"/>
    </xf>
    <xf numFmtId="2" fontId="3" fillId="3" borderId="24" xfId="0" applyFont="1" applyFill="1" applyBorder="1">
      <alignment horizontal="center" vertical="center"/>
    </xf>
    <xf numFmtId="2" fontId="3" fillId="3" borderId="29" xfId="0" applyFont="1" applyFill="1" applyBorder="1" applyAlignment="1">
      <alignment horizontal="left" vertical="center"/>
    </xf>
    <xf numFmtId="2" fontId="3" fillId="3" borderId="13" xfId="0" applyFont="1" applyFill="1" applyBorder="1" applyAlignment="1">
      <alignment horizontal="left" vertical="center"/>
    </xf>
    <xf numFmtId="2" fontId="3" fillId="3" borderId="26" xfId="0" applyFont="1" applyFill="1" applyBorder="1" applyAlignment="1">
      <alignment horizontal="left" vertical="center"/>
    </xf>
    <xf numFmtId="2" fontId="3" fillId="3" borderId="27" xfId="0" applyFont="1" applyFill="1" applyBorder="1">
      <alignment horizontal="center" vertical="center"/>
    </xf>
    <xf numFmtId="2" fontId="3" fillId="3" borderId="14" xfId="0" applyFont="1" applyFill="1" applyBorder="1">
      <alignment horizontal="center" vertical="center"/>
    </xf>
    <xf numFmtId="2" fontId="3" fillId="3" borderId="28" xfId="0" applyFont="1" applyFill="1" applyBorder="1" applyAlignment="1">
      <alignment horizontal="left" vertical="center"/>
    </xf>
    <xf numFmtId="2" fontId="3" fillId="3" borderId="25" xfId="0" applyFont="1" applyFill="1" applyBorder="1">
      <alignment horizontal="center" vertical="center"/>
    </xf>
    <xf numFmtId="2" fontId="3" fillId="3" borderId="30" xfId="0" applyFont="1" applyFill="1" applyBorder="1" applyAlignment="1">
      <alignment horizontal="left" vertical="center"/>
    </xf>
    <xf numFmtId="2" fontId="3" fillId="3" borderId="31" xfId="0" applyFont="1" applyFill="1" applyBorder="1" applyAlignment="1">
      <alignment horizontal="left" vertical="center"/>
    </xf>
    <xf numFmtId="168" fontId="41" fillId="3" borderId="9" xfId="0" applyNumberFormat="1" applyFont="1" applyFill="1" applyBorder="1" applyAlignment="1" applyProtection="1">
      <alignment horizontal="left"/>
    </xf>
    <xf numFmtId="14" fontId="0" fillId="3" borderId="0" xfId="0" applyNumberFormat="1" applyFill="1" applyAlignment="1">
      <alignment vertical="center"/>
    </xf>
    <xf numFmtId="2" fontId="0" fillId="2" borderId="8" xfId="0" applyFill="1" applyBorder="1" applyAlignment="1">
      <alignment horizontal="left" vertical="center"/>
    </xf>
    <xf numFmtId="2" fontId="0" fillId="2" borderId="5" xfId="0" applyFill="1" applyBorder="1" applyProtection="1">
      <alignment horizontal="center" vertical="center"/>
    </xf>
    <xf numFmtId="2" fontId="15" fillId="2" borderId="6" xfId="0" applyFont="1" applyFill="1" applyBorder="1" applyAlignment="1" applyProtection="1">
      <alignment horizontal="right" vertical="center"/>
    </xf>
    <xf numFmtId="165" fontId="61" fillId="2" borderId="6" xfId="0" applyNumberFormat="1" applyFont="1" applyFill="1" applyBorder="1" applyAlignment="1" applyProtection="1">
      <alignment horizontal="left" vertical="center"/>
    </xf>
    <xf numFmtId="2" fontId="0" fillId="2" borderId="6" xfId="0" applyFill="1" applyBorder="1" applyProtection="1">
      <alignment horizontal="center" vertical="center"/>
    </xf>
    <xf numFmtId="2" fontId="23" fillId="2" borderId="6" xfId="0" applyFont="1" applyFill="1" applyBorder="1" applyAlignment="1" applyProtection="1">
      <alignment horizontal="left" vertical="center"/>
    </xf>
    <xf numFmtId="2" fontId="0" fillId="2" borderId="1" xfId="0" applyFill="1" applyBorder="1" applyAlignment="1" applyProtection="1">
      <alignment horizontal="left" vertical="center"/>
    </xf>
    <xf numFmtId="2" fontId="76" fillId="4" borderId="0" xfId="0" applyFont="1" applyFill="1" applyBorder="1" applyAlignment="1">
      <alignment horizontal="right" vertical="center"/>
    </xf>
    <xf numFmtId="2" fontId="14" fillId="4" borderId="6" xfId="0" applyFont="1" applyFill="1" applyBorder="1" applyAlignment="1">
      <alignment horizontal="center" vertical="center"/>
    </xf>
    <xf numFmtId="2" fontId="0" fillId="0" borderId="6" xfId="0" applyBorder="1" applyAlignment="1">
      <alignment horizontal="center" vertical="center"/>
    </xf>
    <xf numFmtId="2" fontId="14" fillId="4" borderId="5" xfId="0" applyFont="1" applyFill="1" applyBorder="1" applyAlignment="1">
      <alignment horizontal="center" vertical="center"/>
    </xf>
    <xf numFmtId="2" fontId="12" fillId="3" borderId="0" xfId="0" applyFont="1" applyFill="1" applyBorder="1" applyAlignment="1">
      <alignment horizontal="center"/>
    </xf>
    <xf numFmtId="2" fontId="13" fillId="3" borderId="0" xfId="0" applyFont="1" applyFill="1" applyBorder="1" applyAlignment="1">
      <alignment horizontal="center" vertical="center"/>
    </xf>
    <xf numFmtId="2" fontId="23" fillId="2" borderId="3" xfId="0" applyFont="1" applyFill="1" applyBorder="1" applyAlignment="1">
      <alignment horizontal="center" vertical="center"/>
    </xf>
    <xf numFmtId="2" fontId="21" fillId="2" borderId="3" xfId="0" applyFont="1" applyFill="1" applyBorder="1" applyAlignment="1">
      <alignment horizontal="center" vertical="center"/>
    </xf>
    <xf numFmtId="49" fontId="15" fillId="3" borderId="0" xfId="0" applyNumberFormat="1" applyFont="1" applyFill="1" applyBorder="1" applyAlignment="1">
      <alignment horizontal="center" vertical="center"/>
    </xf>
    <xf numFmtId="49" fontId="0" fillId="3" borderId="0" xfId="0" applyNumberFormat="1" applyFill="1" applyBorder="1" applyAlignment="1">
      <alignment horizontal="center" vertical="center"/>
    </xf>
    <xf numFmtId="2" fontId="61" fillId="3" borderId="9" xfId="0" applyFont="1" applyFill="1" applyBorder="1" applyAlignment="1" applyProtection="1">
      <alignment horizontal="left" vertical="center"/>
      <protection locked="0"/>
    </xf>
    <xf numFmtId="2" fontId="34" fillId="3" borderId="9" xfId="0" applyFont="1" applyFill="1" applyBorder="1" applyProtection="1">
      <alignment horizontal="center" vertical="center"/>
      <protection locked="0"/>
    </xf>
    <xf numFmtId="2" fontId="61" fillId="3" borderId="10" xfId="0" applyFont="1" applyFill="1" applyBorder="1" applyAlignment="1" applyProtection="1">
      <alignment horizontal="left" vertical="center"/>
      <protection locked="0"/>
    </xf>
    <xf numFmtId="2" fontId="34" fillId="3" borderId="10" xfId="0" applyFont="1" applyFill="1" applyBorder="1" applyAlignment="1" applyProtection="1">
      <alignment horizontal="center" vertical="center"/>
      <protection locked="0"/>
    </xf>
    <xf numFmtId="2" fontId="22" fillId="3" borderId="0" xfId="0" applyFont="1" applyFill="1" applyBorder="1" applyAlignment="1">
      <alignment horizontal="left"/>
    </xf>
    <xf numFmtId="2" fontId="22" fillId="3" borderId="0" xfId="0" applyFont="1" applyFill="1" applyBorder="1" applyAlignment="1">
      <alignment horizontal="center"/>
    </xf>
    <xf numFmtId="2" fontId="22" fillId="3" borderId="6" xfId="0" applyFont="1" applyFill="1" applyBorder="1" applyAlignment="1">
      <alignment horizontal="center"/>
    </xf>
    <xf numFmtId="2" fontId="0" fillId="3" borderId="35" xfId="0" applyFill="1" applyBorder="1" applyAlignment="1">
      <alignment horizontal="center" vertical="center"/>
    </xf>
    <xf numFmtId="2" fontId="63" fillId="3" borderId="9" xfId="0" applyFont="1" applyFill="1" applyBorder="1" applyAlignment="1" applyProtection="1">
      <alignment horizontal="left" vertical="center"/>
      <protection locked="0"/>
    </xf>
    <xf numFmtId="2" fontId="0" fillId="3" borderId="0" xfId="0" applyFill="1" applyBorder="1" applyAlignment="1">
      <alignment horizontal="center" vertical="center"/>
    </xf>
    <xf numFmtId="2" fontId="3" fillId="4" borderId="0" xfId="0" applyFont="1" applyFill="1" applyBorder="1" applyAlignment="1">
      <alignment horizontal="right" vertical="center" textRotation="126"/>
    </xf>
    <xf numFmtId="2" fontId="62" fillId="3" borderId="0" xfId="0" applyFont="1" applyFill="1" applyBorder="1" applyAlignment="1">
      <alignment horizontal="center"/>
    </xf>
    <xf numFmtId="2" fontId="11" fillId="3" borderId="9" xfId="0" applyFont="1" applyFill="1" applyBorder="1" applyAlignment="1" applyProtection="1">
      <alignment horizontal="left" vertical="center"/>
      <protection locked="0"/>
    </xf>
    <xf numFmtId="2" fontId="8" fillId="3" borderId="9" xfId="0" applyFont="1" applyFill="1" applyBorder="1" applyAlignment="1" applyProtection="1">
      <alignment horizontal="left" vertical="center"/>
      <protection locked="0"/>
    </xf>
    <xf numFmtId="2" fontId="0" fillId="4" borderId="0" xfId="0" applyFill="1" applyBorder="1" applyAlignment="1">
      <alignment horizontal="left" vertical="center"/>
    </xf>
    <xf numFmtId="2" fontId="0" fillId="4" borderId="0" xfId="0" applyFill="1" applyAlignment="1">
      <alignment horizontal="center" vertical="center"/>
    </xf>
    <xf numFmtId="2" fontId="41" fillId="4" borderId="0" xfId="0" applyFont="1" applyFill="1" applyBorder="1" applyAlignment="1">
      <alignment horizontal="left" vertical="top" textRotation="91"/>
    </xf>
    <xf numFmtId="2" fontId="41" fillId="4" borderId="8" xfId="0" applyFont="1" applyFill="1" applyBorder="1" applyAlignment="1">
      <alignment horizontal="left" vertical="top" textRotation="91"/>
    </xf>
    <xf numFmtId="2" fontId="2" fillId="4" borderId="4" xfId="0" applyFont="1" applyFill="1" applyBorder="1" applyAlignment="1">
      <alignment horizontal="center" vertical="center"/>
    </xf>
    <xf numFmtId="2" fontId="1" fillId="4" borderId="0" xfId="0" applyFont="1" applyFill="1" applyBorder="1" applyAlignment="1">
      <alignment horizontal="center" vertical="center"/>
    </xf>
    <xf numFmtId="2" fontId="1" fillId="4" borderId="8" xfId="0" applyFont="1" applyFill="1" applyBorder="1" applyAlignment="1">
      <alignment horizontal="center" vertical="center"/>
    </xf>
    <xf numFmtId="2" fontId="1" fillId="4" borderId="4" xfId="0" applyFont="1" applyFill="1" applyBorder="1" applyAlignment="1">
      <alignment horizontal="center" vertical="center"/>
    </xf>
    <xf numFmtId="2" fontId="1" fillId="4" borderId="0" xfId="0" applyFont="1" applyFill="1" applyAlignment="1">
      <alignment horizontal="center" vertical="center"/>
    </xf>
    <xf numFmtId="2" fontId="25" fillId="4" borderId="3" xfId="0" applyFont="1" applyFill="1" applyBorder="1" applyAlignment="1">
      <alignment horizontal="center" vertical="center"/>
    </xf>
    <xf numFmtId="2" fontId="26" fillId="4" borderId="3" xfId="0" applyFont="1" applyFill="1" applyBorder="1" applyAlignment="1">
      <alignment horizontal="center" vertical="center"/>
    </xf>
    <xf numFmtId="2" fontId="41" fillId="4" borderId="0" xfId="0" applyFont="1" applyFill="1" applyBorder="1" applyAlignment="1">
      <alignment horizontal="left" vertical="center" textRotation="96"/>
    </xf>
    <xf numFmtId="2" fontId="22" fillId="3" borderId="3" xfId="0" applyFont="1" applyFill="1" applyBorder="1" applyAlignment="1">
      <alignment horizontal="left"/>
    </xf>
    <xf numFmtId="2" fontId="22" fillId="3" borderId="3" xfId="0" applyFont="1" applyFill="1" applyBorder="1" applyAlignment="1">
      <alignment horizontal="center"/>
    </xf>
    <xf numFmtId="165" fontId="20" fillId="4" borderId="9" xfId="0" applyNumberFormat="1" applyFont="1" applyFill="1" applyBorder="1" applyAlignment="1">
      <alignment horizontal="left" vertical="center"/>
    </xf>
    <xf numFmtId="2" fontId="0" fillId="0" borderId="9" xfId="0" applyBorder="1" applyAlignment="1">
      <alignment horizontal="left" vertical="center"/>
    </xf>
    <xf numFmtId="2" fontId="0" fillId="0" borderId="9" xfId="0" applyBorder="1" applyAlignment="1">
      <alignment horizontal="center" vertical="center"/>
    </xf>
    <xf numFmtId="2" fontId="0" fillId="0" borderId="36" xfId="0" applyBorder="1" applyAlignment="1">
      <alignment horizontal="center" vertical="center"/>
    </xf>
    <xf numFmtId="2" fontId="41" fillId="3" borderId="13" xfId="0" applyFont="1" applyFill="1" applyBorder="1" applyAlignment="1">
      <alignment horizontal="right" vertical="center"/>
    </xf>
    <xf numFmtId="2" fontId="41" fillId="3" borderId="27" xfId="0" applyFont="1" applyFill="1" applyBorder="1" applyAlignment="1">
      <alignment horizontal="right" vertical="center"/>
    </xf>
    <xf numFmtId="2" fontId="41" fillId="3" borderId="15" xfId="0" applyFont="1" applyFill="1" applyBorder="1" applyAlignment="1">
      <alignment horizontal="right" vertical="center"/>
    </xf>
    <xf numFmtId="2" fontId="41" fillId="3" borderId="37" xfId="0" applyFont="1" applyFill="1" applyBorder="1" applyAlignment="1">
      <alignment horizontal="right" vertical="center"/>
    </xf>
    <xf numFmtId="2" fontId="0" fillId="3" borderId="26" xfId="0" applyFill="1" applyBorder="1" applyAlignment="1">
      <alignment horizontal="center" vertical="center"/>
    </xf>
    <xf numFmtId="2" fontId="0" fillId="3" borderId="14" xfId="0" applyFill="1" applyBorder="1" applyAlignment="1">
      <alignment horizontal="center" vertical="center"/>
    </xf>
    <xf numFmtId="2" fontId="0" fillId="3" borderId="38" xfId="0" applyFill="1" applyBorder="1" applyAlignment="1">
      <alignment horizontal="center" vertical="center"/>
    </xf>
    <xf numFmtId="2" fontId="0" fillId="3" borderId="18" xfId="0" applyFill="1" applyBorder="1" applyAlignment="1">
      <alignment horizontal="center" vertical="center"/>
    </xf>
    <xf numFmtId="0" fontId="15" fillId="3" borderId="0" xfId="0" applyNumberFormat="1" applyFont="1" applyFill="1" applyBorder="1" applyAlignment="1">
      <alignment horizontal="center" vertical="center"/>
    </xf>
    <xf numFmtId="0" fontId="0" fillId="3" borderId="0" xfId="0" applyNumberFormat="1" applyFill="1" applyBorder="1" applyAlignment="1">
      <alignment horizontal="center" vertical="center"/>
    </xf>
    <xf numFmtId="2" fontId="17" fillId="3" borderId="9" xfId="0" applyFont="1" applyFill="1" applyBorder="1" applyAlignment="1" applyProtection="1">
      <alignment horizontal="left" vertical="center"/>
    </xf>
    <xf numFmtId="2" fontId="41" fillId="3" borderId="9" xfId="0" applyFont="1" applyFill="1" applyBorder="1" applyProtection="1">
      <alignment horizontal="center" vertical="center"/>
    </xf>
    <xf numFmtId="2" fontId="4" fillId="3" borderId="0" xfId="0" applyFont="1" applyFill="1" applyBorder="1" applyAlignment="1">
      <alignment horizontal="center"/>
    </xf>
    <xf numFmtId="2" fontId="41" fillId="3" borderId="9" xfId="0" applyFont="1" applyFill="1" applyBorder="1" applyAlignment="1" applyProtection="1">
      <alignment horizontal="left" vertical="center"/>
    </xf>
    <xf numFmtId="2" fontId="17" fillId="3" borderId="10" xfId="0" applyFont="1" applyFill="1" applyBorder="1" applyAlignment="1" applyProtection="1">
      <alignment horizontal="left" vertical="center"/>
    </xf>
    <xf numFmtId="2" fontId="41" fillId="3" borderId="10" xfId="0" applyFont="1" applyFill="1" applyBorder="1" applyAlignment="1" applyProtection="1">
      <alignment horizontal="center" vertical="center"/>
    </xf>
    <xf numFmtId="2" fontId="17" fillId="3" borderId="11" xfId="0" applyFont="1" applyFill="1" applyBorder="1" applyAlignment="1">
      <alignment horizontal="left" vertical="center"/>
    </xf>
    <xf numFmtId="2" fontId="0" fillId="3" borderId="11" xfId="0" applyFill="1" applyBorder="1" applyAlignment="1">
      <alignment horizontal="center" vertical="center"/>
    </xf>
    <xf numFmtId="2" fontId="14" fillId="3" borderId="22" xfId="0" applyFont="1" applyFill="1" applyBorder="1" applyAlignment="1">
      <alignment horizontal="center" vertical="center" wrapText="1"/>
    </xf>
    <xf numFmtId="2" fontId="0" fillId="3" borderId="0" xfId="0" applyFill="1" applyBorder="1" applyAlignment="1">
      <alignment horizontal="center" vertical="center" wrapText="1"/>
    </xf>
    <xf numFmtId="2" fontId="0" fillId="3" borderId="29" xfId="0" applyFill="1" applyBorder="1" applyAlignment="1">
      <alignment horizontal="center" vertical="center" wrapText="1"/>
    </xf>
    <xf numFmtId="2" fontId="0" fillId="3" borderId="25" xfId="0" applyFill="1" applyBorder="1" applyAlignment="1">
      <alignment horizontal="center" vertical="center"/>
    </xf>
    <xf numFmtId="2" fontId="0" fillId="3" borderId="13" xfId="0" applyFill="1" applyBorder="1" applyAlignment="1">
      <alignment horizontal="center" vertical="center" wrapText="1"/>
    </xf>
    <xf numFmtId="2" fontId="0" fillId="3" borderId="39" xfId="0" applyFill="1" applyBorder="1" applyAlignment="1">
      <alignment horizontal="center" vertical="center" wrapText="1"/>
    </xf>
    <xf numFmtId="2" fontId="0" fillId="3" borderId="21" xfId="0" applyFill="1" applyBorder="1" applyAlignment="1">
      <alignment horizontal="center" vertical="center" wrapText="1"/>
    </xf>
    <xf numFmtId="2" fontId="0" fillId="3" borderId="40" xfId="0" applyFill="1" applyBorder="1" applyAlignment="1">
      <alignment horizontal="center" vertical="center"/>
    </xf>
    <xf numFmtId="2" fontId="41" fillId="3" borderId="13" xfId="0" applyFont="1" applyFill="1" applyBorder="1" applyAlignment="1">
      <alignment horizontal="left" vertical="center"/>
    </xf>
    <xf numFmtId="2" fontId="41" fillId="3" borderId="27" xfId="0" applyFont="1" applyFill="1" applyBorder="1" applyAlignment="1">
      <alignment horizontal="left" vertical="center"/>
    </xf>
    <xf numFmtId="2" fontId="41" fillId="3" borderId="26" xfId="0" applyFont="1" applyFill="1" applyBorder="1" applyAlignment="1" applyProtection="1">
      <alignment horizontal="center" vertical="center"/>
      <protection locked="0"/>
    </xf>
    <xf numFmtId="2" fontId="41" fillId="3" borderId="0" xfId="0" applyFont="1" applyFill="1" applyAlignment="1" applyProtection="1">
      <alignment horizontal="center" vertical="center"/>
      <protection locked="0"/>
    </xf>
    <xf numFmtId="2" fontId="41" fillId="3" borderId="14" xfId="0" applyFont="1" applyFill="1" applyBorder="1" applyAlignment="1" applyProtection="1">
      <alignment horizontal="center" vertical="center"/>
      <protection locked="0"/>
    </xf>
    <xf numFmtId="2" fontId="41" fillId="4" borderId="14" xfId="0" applyFont="1" applyFill="1" applyBorder="1" applyAlignment="1">
      <alignment horizontal="left" vertical="top" textRotation="91"/>
    </xf>
    <xf numFmtId="2" fontId="48" fillId="4" borderId="0" xfId="0" applyFont="1" applyFill="1" applyBorder="1" applyAlignment="1">
      <alignment horizontal="center" vertical="center"/>
    </xf>
    <xf numFmtId="2" fontId="49" fillId="4" borderId="0" xfId="0" applyFont="1" applyFill="1" applyAlignment="1">
      <alignment horizontal="center" vertical="center"/>
    </xf>
    <xf numFmtId="2" fontId="50" fillId="4" borderId="0" xfId="0" applyFont="1" applyFill="1" applyBorder="1" applyAlignment="1">
      <alignment horizontal="left"/>
    </xf>
    <xf numFmtId="2" fontId="50" fillId="0" borderId="0" xfId="0" applyFont="1" applyAlignment="1">
      <alignment horizontal="left"/>
    </xf>
    <xf numFmtId="2" fontId="50" fillId="0" borderId="14" xfId="0" applyFont="1" applyBorder="1" applyAlignment="1">
      <alignment horizontal="left"/>
    </xf>
    <xf numFmtId="2" fontId="50" fillId="0" borderId="16" xfId="0" applyFont="1" applyBorder="1" applyAlignment="1">
      <alignment horizontal="left"/>
    </xf>
    <xf numFmtId="2" fontId="50" fillId="0" borderId="18" xfId="0" applyFont="1" applyBorder="1" applyAlignment="1">
      <alignment horizontal="left"/>
    </xf>
    <xf numFmtId="2" fontId="19" fillId="4" borderId="13" xfId="0" applyFont="1" applyFill="1" applyBorder="1" applyAlignment="1">
      <alignment horizontal="center" vertical="center"/>
    </xf>
    <xf numFmtId="2" fontId="21" fillId="4" borderId="0" xfId="0" applyFont="1" applyFill="1" applyBorder="1" applyAlignment="1">
      <alignment horizontal="center" vertical="center"/>
    </xf>
    <xf numFmtId="2" fontId="41" fillId="3" borderId="29" xfId="0" applyFont="1" applyFill="1" applyBorder="1" applyAlignment="1" applyProtection="1">
      <alignment horizontal="left" vertical="center"/>
      <protection locked="0"/>
    </xf>
    <xf numFmtId="2" fontId="41" fillId="3" borderId="25" xfId="0" applyFont="1" applyFill="1" applyBorder="1" applyAlignment="1" applyProtection="1">
      <alignment horizontal="left" vertical="center"/>
      <protection locked="0"/>
    </xf>
    <xf numFmtId="2" fontId="41" fillId="3" borderId="0" xfId="0" applyFont="1" applyFill="1" applyBorder="1" applyAlignment="1" applyProtection="1">
      <alignment horizontal="left" vertical="center"/>
      <protection locked="0"/>
    </xf>
    <xf numFmtId="2" fontId="41" fillId="3" borderId="14" xfId="0" applyFont="1" applyFill="1" applyBorder="1" applyAlignment="1" applyProtection="1">
      <alignment horizontal="left" vertical="center"/>
      <protection locked="0"/>
    </xf>
    <xf numFmtId="2" fontId="0" fillId="3" borderId="35" xfId="0" applyFill="1" applyBorder="1" applyAlignment="1" applyProtection="1">
      <alignment horizontal="center" vertical="center"/>
    </xf>
    <xf numFmtId="2" fontId="29" fillId="4" borderId="20" xfId="0" applyFont="1" applyFill="1" applyBorder="1" applyAlignment="1">
      <alignment horizontal="center" vertical="center"/>
    </xf>
    <xf numFmtId="2" fontId="0" fillId="0" borderId="11" xfId="0" applyBorder="1" applyAlignment="1">
      <alignment horizontal="center" vertical="center"/>
    </xf>
    <xf numFmtId="2" fontId="29" fillId="4" borderId="11" xfId="0" applyFont="1" applyFill="1" applyBorder="1" applyAlignment="1">
      <alignment horizontal="center" vertical="center"/>
    </xf>
    <xf numFmtId="2" fontId="0" fillId="4" borderId="11" xfId="0" applyFill="1" applyBorder="1" applyAlignment="1">
      <alignment horizontal="center" vertical="center"/>
    </xf>
    <xf numFmtId="2" fontId="0" fillId="4" borderId="11" xfId="0" applyFill="1" applyBorder="1">
      <alignment horizontal="center" vertical="center"/>
    </xf>
    <xf numFmtId="2" fontId="54" fillId="4" borderId="0" xfId="0" applyFont="1" applyFill="1" applyBorder="1" applyAlignment="1">
      <alignment horizontal="left" vertical="center"/>
    </xf>
    <xf numFmtId="2" fontId="34" fillId="0" borderId="0" xfId="0" applyFont="1" applyAlignment="1">
      <alignment horizontal="center" vertical="center"/>
    </xf>
    <xf numFmtId="2" fontId="34" fillId="0" borderId="14" xfId="0" applyFont="1" applyBorder="1" applyAlignment="1">
      <alignment horizontal="center" vertical="center"/>
    </xf>
    <xf numFmtId="2" fontId="29" fillId="2" borderId="20" xfId="0" applyFont="1" applyFill="1" applyBorder="1" applyAlignment="1">
      <alignment horizontal="center" vertical="center"/>
    </xf>
    <xf numFmtId="2" fontId="0" fillId="0" borderId="12" xfId="0" applyBorder="1" applyAlignment="1">
      <alignment horizontal="center" vertical="center"/>
    </xf>
    <xf numFmtId="2" fontId="38" fillId="4" borderId="0" xfId="0" applyFont="1" applyFill="1" applyBorder="1" applyAlignment="1">
      <alignment horizontal="left" vertical="center"/>
    </xf>
    <xf numFmtId="2" fontId="38" fillId="4" borderId="14" xfId="0" applyFont="1" applyFill="1" applyBorder="1" applyAlignment="1">
      <alignment horizontal="left" vertical="center"/>
    </xf>
    <xf numFmtId="2" fontId="15" fillId="4" borderId="0" xfId="0" applyFont="1" applyFill="1" applyBorder="1" applyAlignment="1">
      <alignment horizontal="center" vertical="center"/>
    </xf>
    <xf numFmtId="2" fontId="43" fillId="4" borderId="0" xfId="0" applyFont="1" applyFill="1" applyBorder="1" applyAlignment="1">
      <alignment horizontal="center" vertical="center"/>
    </xf>
    <xf numFmtId="2" fontId="3" fillId="3" borderId="29" xfId="0" applyFont="1" applyFill="1" applyBorder="1" applyAlignment="1">
      <alignment horizontal="left" vertical="center"/>
    </xf>
    <xf numFmtId="2" fontId="3" fillId="3" borderId="25" xfId="0" applyFont="1" applyFill="1" applyBorder="1" applyAlignment="1">
      <alignment horizontal="left" vertical="center"/>
    </xf>
    <xf numFmtId="2" fontId="3" fillId="3" borderId="0" xfId="0" applyFont="1" applyFill="1" applyBorder="1" applyAlignment="1">
      <alignment horizontal="left" vertical="center"/>
    </xf>
    <xf numFmtId="2" fontId="3" fillId="3" borderId="14" xfId="0" applyFont="1" applyFill="1" applyBorder="1" applyAlignment="1">
      <alignment horizontal="left" vertical="center"/>
    </xf>
    <xf numFmtId="2" fontId="3" fillId="3" borderId="13" xfId="0" applyFont="1" applyFill="1" applyBorder="1" applyAlignment="1">
      <alignment horizontal="right" vertical="center"/>
    </xf>
    <xf numFmtId="2" fontId="3" fillId="3" borderId="27" xfId="0" applyFont="1" applyFill="1" applyBorder="1" applyAlignment="1">
      <alignment horizontal="right" vertical="center"/>
    </xf>
    <xf numFmtId="2" fontId="3" fillId="3" borderId="15" xfId="0" applyFont="1" applyFill="1" applyBorder="1" applyAlignment="1">
      <alignment horizontal="right" vertical="center"/>
    </xf>
    <xf numFmtId="2" fontId="3" fillId="3" borderId="37" xfId="0" applyFont="1" applyFill="1" applyBorder="1" applyAlignment="1">
      <alignment horizontal="right" vertical="center"/>
    </xf>
    <xf numFmtId="2" fontId="48" fillId="3" borderId="0" xfId="0" applyFont="1" applyFill="1" applyBorder="1" applyAlignment="1">
      <alignment horizontal="center" vertical="center"/>
    </xf>
    <xf numFmtId="2" fontId="49" fillId="3" borderId="0" xfId="0" applyFont="1" applyFill="1" applyAlignment="1">
      <alignment horizontal="center" vertical="center"/>
    </xf>
    <xf numFmtId="2" fontId="50" fillId="3" borderId="0" xfId="0" applyFont="1" applyFill="1" applyBorder="1" applyAlignment="1">
      <alignment horizontal="left"/>
    </xf>
    <xf numFmtId="2" fontId="50" fillId="3" borderId="0" xfId="0" applyFont="1" applyFill="1" applyAlignment="1">
      <alignment horizontal="left"/>
    </xf>
    <xf numFmtId="2" fontId="50" fillId="3" borderId="14" xfId="0" applyFont="1" applyFill="1" applyBorder="1" applyAlignment="1">
      <alignment horizontal="left"/>
    </xf>
    <xf numFmtId="2" fontId="50" fillId="3" borderId="16" xfId="0" applyFont="1" applyFill="1" applyBorder="1" applyAlignment="1">
      <alignment horizontal="left"/>
    </xf>
    <xf numFmtId="2" fontId="50" fillId="3" borderId="18" xfId="0" applyFont="1" applyFill="1" applyBorder="1" applyAlignment="1">
      <alignment horizontal="left"/>
    </xf>
    <xf numFmtId="2" fontId="29" fillId="3" borderId="20" xfId="0" applyFont="1" applyFill="1" applyBorder="1" applyAlignment="1">
      <alignment horizontal="center" vertical="center"/>
    </xf>
    <xf numFmtId="2" fontId="53" fillId="3" borderId="11" xfId="0" applyFont="1" applyFill="1" applyBorder="1" applyAlignment="1">
      <alignment horizontal="center" vertical="center"/>
    </xf>
    <xf numFmtId="2" fontId="29" fillId="3" borderId="11" xfId="0" applyFont="1" applyFill="1" applyBorder="1" applyAlignment="1">
      <alignment horizontal="center" vertical="center"/>
    </xf>
    <xf numFmtId="2" fontId="53" fillId="3" borderId="11" xfId="0" applyFont="1" applyFill="1" applyBorder="1">
      <alignment horizontal="center" vertical="center"/>
    </xf>
    <xf numFmtId="2" fontId="43" fillId="0" borderId="0" xfId="0" applyFont="1" applyFill="1" applyBorder="1" applyAlignment="1">
      <alignment horizontal="center" vertical="center"/>
    </xf>
    <xf numFmtId="2" fontId="15" fillId="0" borderId="0" xfId="0" applyFont="1" applyFill="1" applyBorder="1" applyAlignment="1">
      <alignment horizontal="center" vertical="center"/>
    </xf>
    <xf numFmtId="2" fontId="3" fillId="3" borderId="26" xfId="0" applyFont="1" applyFill="1" applyBorder="1" applyAlignment="1">
      <alignment horizontal="center" vertical="center"/>
    </xf>
    <xf numFmtId="2" fontId="3" fillId="3" borderId="14" xfId="0" applyFont="1" applyFill="1" applyBorder="1" applyAlignment="1">
      <alignment horizontal="center" vertical="center"/>
    </xf>
    <xf numFmtId="2" fontId="3" fillId="3" borderId="38" xfId="0" applyFont="1" applyFill="1" applyBorder="1" applyAlignment="1">
      <alignment horizontal="center" vertical="center"/>
    </xf>
    <xf numFmtId="2" fontId="3" fillId="3" borderId="18" xfId="0" applyFont="1" applyFill="1" applyBorder="1" applyAlignment="1">
      <alignment horizontal="center" vertical="center"/>
    </xf>
    <xf numFmtId="2" fontId="15" fillId="3" borderId="11" xfId="0" applyFont="1" applyFill="1" applyBorder="1" applyAlignment="1">
      <alignment horizontal="left" vertical="center"/>
    </xf>
    <xf numFmtId="2" fontId="24" fillId="3" borderId="11" xfId="0" applyFont="1" applyFill="1" applyBorder="1" applyAlignment="1">
      <alignment horizontal="center" vertical="center"/>
    </xf>
    <xf numFmtId="2" fontId="24" fillId="3" borderId="0" xfId="0" applyFont="1" applyFill="1" applyBorder="1" applyAlignment="1">
      <alignment horizontal="center" vertical="center" wrapText="1"/>
    </xf>
    <xf numFmtId="2" fontId="24" fillId="3" borderId="29" xfId="0" applyFont="1" applyFill="1" applyBorder="1" applyAlignment="1">
      <alignment horizontal="center" vertical="center" wrapText="1"/>
    </xf>
    <xf numFmtId="2" fontId="24" fillId="3" borderId="25" xfId="0" applyFont="1" applyFill="1" applyBorder="1" applyAlignment="1">
      <alignment horizontal="center" vertical="center"/>
    </xf>
    <xf numFmtId="2" fontId="24" fillId="3" borderId="13" xfId="0" applyFont="1" applyFill="1" applyBorder="1" applyAlignment="1">
      <alignment horizontal="center" vertical="center" wrapText="1"/>
    </xf>
    <xf numFmtId="2" fontId="24" fillId="3" borderId="14" xfId="0" applyFont="1" applyFill="1" applyBorder="1" applyAlignment="1">
      <alignment horizontal="center" vertical="center"/>
    </xf>
    <xf numFmtId="2" fontId="24" fillId="3" borderId="39" xfId="0" applyFont="1" applyFill="1" applyBorder="1" applyAlignment="1">
      <alignment horizontal="center" vertical="center" wrapText="1"/>
    </xf>
    <xf numFmtId="2" fontId="24" fillId="3" borderId="21" xfId="0" applyFont="1" applyFill="1" applyBorder="1" applyAlignment="1">
      <alignment horizontal="center" vertical="center" wrapText="1"/>
    </xf>
    <xf numFmtId="2" fontId="24" fillId="3" borderId="40" xfId="0" applyFont="1" applyFill="1" applyBorder="1" applyAlignment="1">
      <alignment horizontal="center" vertical="center"/>
    </xf>
    <xf numFmtId="2" fontId="3" fillId="3" borderId="13" xfId="0" applyFont="1" applyFill="1" applyBorder="1" applyAlignment="1">
      <alignment horizontal="left" vertical="center"/>
    </xf>
    <xf numFmtId="2" fontId="3" fillId="3" borderId="27" xfId="0" applyFont="1" applyFill="1" applyBorder="1" applyAlignment="1">
      <alignment horizontal="left" vertical="center"/>
    </xf>
    <xf numFmtId="2" fontId="3" fillId="3" borderId="0" xfId="0" applyFont="1" applyFill="1" applyAlignment="1">
      <alignment horizontal="center" vertical="center"/>
    </xf>
    <xf numFmtId="2" fontId="24" fillId="3" borderId="0" xfId="0" applyFont="1" applyFill="1" applyBorder="1" applyAlignment="1">
      <alignment horizontal="left" vertical="center" textRotation="96"/>
    </xf>
    <xf numFmtId="2" fontId="24" fillId="3" borderId="0" xfId="0" applyFont="1" applyFill="1" applyBorder="1" applyAlignment="1">
      <alignment horizontal="left" vertical="top" textRotation="91"/>
    </xf>
    <xf numFmtId="2" fontId="24" fillId="3" borderId="14" xfId="0" applyFont="1" applyFill="1" applyBorder="1" applyAlignment="1">
      <alignment horizontal="left" vertical="top" textRotation="91"/>
    </xf>
    <xf numFmtId="2" fontId="38" fillId="3" borderId="0" xfId="0" applyFont="1" applyFill="1" applyBorder="1" applyAlignment="1">
      <alignment horizontal="center" vertical="center"/>
    </xf>
    <xf numFmtId="2" fontId="53" fillId="3" borderId="0" xfId="0" applyFont="1" applyFill="1" applyAlignment="1">
      <alignment horizontal="center" vertical="center"/>
    </xf>
    <xf numFmtId="2" fontId="19" fillId="3" borderId="13" xfId="0" applyFont="1" applyFill="1" applyBorder="1" applyAlignment="1">
      <alignment horizontal="center" vertical="center"/>
    </xf>
    <xf numFmtId="2" fontId="21" fillId="0" borderId="0" xfId="0" applyFont="1" applyAlignment="1">
      <alignment horizontal="center" vertical="center"/>
    </xf>
    <xf numFmtId="2" fontId="32" fillId="3" borderId="0" xfId="0" applyFont="1" applyFill="1" applyBorder="1" applyAlignment="1">
      <alignment horizontal="center" vertical="center"/>
    </xf>
    <xf numFmtId="2" fontId="9" fillId="3" borderId="0" xfId="0" applyFont="1" applyFill="1" applyBorder="1" applyAlignment="1">
      <alignment horizontal="center" vertical="center"/>
    </xf>
    <xf numFmtId="2" fontId="6" fillId="3" borderId="33" xfId="0" applyFont="1" applyFill="1" applyBorder="1" applyAlignment="1">
      <alignment horizontal="center" vertical="center"/>
    </xf>
    <xf numFmtId="2" fontId="51" fillId="3" borderId="9" xfId="0" applyNumberFormat="1" applyFont="1" applyFill="1" applyBorder="1" applyAlignment="1">
      <alignment horizontal="center" vertical="center"/>
    </xf>
    <xf numFmtId="2" fontId="0" fillId="3" borderId="41" xfId="0" applyNumberFormat="1" applyFill="1" applyBorder="1" applyAlignment="1">
      <alignment horizontal="center" vertical="center"/>
    </xf>
    <xf numFmtId="2" fontId="6" fillId="3" borderId="0" xfId="0" applyNumberFormat="1" applyFont="1" applyFill="1" applyBorder="1" applyAlignment="1">
      <alignment horizontal="center" vertical="center"/>
    </xf>
    <xf numFmtId="2" fontId="0" fillId="3" borderId="32" xfId="0" applyNumberFormat="1" applyFill="1" applyBorder="1" applyAlignment="1">
      <alignment horizontal="center" vertical="center"/>
    </xf>
    <xf numFmtId="2" fontId="23" fillId="3" borderId="42" xfId="0" quotePrefix="1" applyFont="1" applyFill="1" applyBorder="1" applyAlignment="1">
      <alignment horizontal="center" vertical="center"/>
    </xf>
    <xf numFmtId="2" fontId="0" fillId="3" borderId="43" xfId="0" applyFill="1" applyBorder="1" applyAlignment="1">
      <alignment horizontal="center" vertical="center"/>
    </xf>
    <xf numFmtId="2" fontId="6" fillId="3" borderId="0" xfId="0" applyFont="1" applyFill="1" applyBorder="1" applyAlignment="1">
      <alignment horizontal="center" vertical="center"/>
    </xf>
    <xf numFmtId="2" fontId="0" fillId="3" borderId="32" xfId="0" applyFill="1" applyBorder="1" applyAlignment="1">
      <alignment horizontal="center" vertical="center"/>
    </xf>
    <xf numFmtId="2" fontId="51" fillId="3" borderId="9" xfId="0" applyFont="1" applyFill="1" applyBorder="1" applyAlignment="1">
      <alignment horizontal="center" vertical="center"/>
    </xf>
    <xf numFmtId="2" fontId="0" fillId="3" borderId="41" xfId="0" applyFill="1" applyBorder="1" applyAlignment="1">
      <alignment horizontal="center" vertical="center"/>
    </xf>
    <xf numFmtId="2" fontId="6" fillId="3" borderId="0" xfId="0" applyFont="1" applyFill="1" applyBorder="1" applyAlignment="1">
      <alignment horizontal="left" vertical="center"/>
    </xf>
    <xf numFmtId="2" fontId="0" fillId="3" borderId="32" xfId="0" applyFill="1" applyBorder="1" applyAlignment="1">
      <alignment horizontal="left" vertical="center"/>
    </xf>
    <xf numFmtId="2" fontId="17" fillId="3" borderId="0" xfId="0" applyFont="1" applyFill="1" applyBorder="1" applyAlignment="1">
      <alignment horizontal="left" vertical="center"/>
    </xf>
    <xf numFmtId="2" fontId="41" fillId="3" borderId="0" xfId="0" applyFont="1" applyFill="1" applyBorder="1" applyAlignment="1">
      <alignment horizontal="center" vertical="center"/>
    </xf>
    <xf numFmtId="2" fontId="0" fillId="0" borderId="0" xfId="0" applyAlignment="1">
      <alignment horizontal="center" vertical="center"/>
    </xf>
    <xf numFmtId="2" fontId="19" fillId="3" borderId="0" xfId="0" applyFont="1" applyFill="1" applyBorder="1" applyAlignment="1">
      <alignment horizontal="left"/>
    </xf>
    <xf numFmtId="2" fontId="19" fillId="3" borderId="0" xfId="0" applyFont="1" applyFill="1" applyBorder="1" applyAlignment="1">
      <alignment horizontal="center"/>
    </xf>
    <xf numFmtId="2" fontId="17" fillId="3" borderId="9" xfId="0" applyFont="1" applyFill="1" applyBorder="1" applyAlignment="1">
      <alignment horizontal="left" vertical="center"/>
    </xf>
    <xf numFmtId="2" fontId="41" fillId="3" borderId="9" xfId="0" applyFont="1" applyFill="1" applyBorder="1" applyAlignment="1">
      <alignment horizontal="left" vertical="center"/>
    </xf>
    <xf numFmtId="2" fontId="17" fillId="3" borderId="10" xfId="0" applyFont="1" applyFill="1" applyBorder="1" applyAlignment="1">
      <alignment horizontal="left" vertical="center"/>
    </xf>
    <xf numFmtId="2" fontId="41" fillId="3" borderId="10" xfId="0" applyFont="1" applyFill="1" applyBorder="1" applyAlignment="1">
      <alignment horizontal="center" vertical="center"/>
    </xf>
    <xf numFmtId="2" fontId="19" fillId="3" borderId="0" xfId="0" applyFont="1" applyFill="1" applyAlignment="1">
      <alignment horizontal="left" vertical="top" wrapText="1"/>
    </xf>
    <xf numFmtId="2" fontId="15" fillId="3" borderId="0" xfId="0" applyFont="1" applyFill="1" applyAlignment="1">
      <alignment horizontal="left" vertical="top" wrapText="1"/>
    </xf>
    <xf numFmtId="2" fontId="15" fillId="3" borderId="0" xfId="0" applyNumberFormat="1" applyFont="1" applyFill="1" applyAlignment="1">
      <alignment horizontal="left" vertical="top" wrapText="1"/>
    </xf>
    <xf numFmtId="2" fontId="0" fillId="0" borderId="0" xfId="0" applyAlignment="1">
      <alignment horizontal="center" vertical="center" wrapText="1"/>
    </xf>
    <xf numFmtId="2" fontId="15" fillId="0" borderId="0" xfId="0" applyFont="1" applyAlignment="1">
      <alignment horizontal="left" vertical="top" wrapText="1"/>
    </xf>
    <xf numFmtId="2" fontId="15" fillId="0" borderId="0" xfId="0" applyFont="1" applyFill="1" applyBorder="1" applyAlignment="1">
      <alignment horizontal="left" vertical="top" wrapText="1"/>
    </xf>
    <xf numFmtId="2" fontId="0" fillId="0" borderId="0" xfId="0" applyFill="1" applyBorder="1" applyAlignment="1">
      <alignment horizontal="left" vertical="top" wrapText="1"/>
    </xf>
    <xf numFmtId="2" fontId="0" fillId="0" borderId="0" xfId="0" applyAlignment="1">
      <alignment horizontal="left" vertical="top" wrapText="1"/>
    </xf>
    <xf numFmtId="2" fontId="0" fillId="3" borderId="0" xfId="0" applyFill="1" applyAlignment="1">
      <alignment horizontal="center" vertical="center" wrapText="1"/>
    </xf>
    <xf numFmtId="2" fontId="23" fillId="3" borderId="0" xfId="0" applyFont="1" applyFill="1" applyAlignment="1">
      <alignment horizontal="left" vertical="center" wrapText="1"/>
    </xf>
    <xf numFmtId="2" fontId="23" fillId="0" borderId="0" xfId="0" applyFont="1" applyAlignment="1">
      <alignment horizontal="left" vertical="center" wrapText="1"/>
    </xf>
    <xf numFmtId="2" fontId="23" fillId="0" borderId="0" xfId="0" applyFont="1" applyAlignment="1">
      <alignment horizontal="center" vertical="center" wrapText="1"/>
    </xf>
    <xf numFmtId="0" fontId="15" fillId="3" borderId="0" xfId="0" applyNumberFormat="1" applyFont="1" applyFill="1" applyAlignment="1">
      <alignment horizontal="left" vertical="top" wrapText="1"/>
    </xf>
    <xf numFmtId="0" fontId="0" fillId="0" borderId="0" xfId="0" applyNumberFormat="1" applyAlignment="1">
      <alignment horizontal="left" vertical="top" wrapText="1"/>
    </xf>
    <xf numFmtId="14" fontId="0" fillId="3" borderId="0" xfId="0" applyNumberFormat="1" applyFill="1" applyAlignment="1">
      <alignment horizontal="left" vertical="top" wrapText="1"/>
    </xf>
    <xf numFmtId="2" fontId="70" fillId="3" borderId="0" xfId="0" applyFont="1" applyFill="1" applyAlignment="1">
      <alignment horizontal="center" vertical="center"/>
    </xf>
    <xf numFmtId="2" fontId="60" fillId="3" borderId="0" xfId="0" applyFont="1" applyFill="1" applyAlignment="1">
      <alignment horizontal="center" vertical="center"/>
    </xf>
    <xf numFmtId="2" fontId="55" fillId="3" borderId="0" xfId="0" applyFont="1" applyFill="1" applyAlignment="1">
      <alignment horizontal="left" vertical="center"/>
    </xf>
    <xf numFmtId="2" fontId="0" fillId="3" borderId="0" xfId="0" applyFill="1" applyAlignment="1">
      <alignment horizontal="left" vertical="center"/>
    </xf>
    <xf numFmtId="2" fontId="0" fillId="3" borderId="0" xfId="0" applyFill="1" applyAlignment="1">
      <alignment horizontal="center" vertical="center"/>
    </xf>
    <xf numFmtId="2" fontId="57" fillId="3" borderId="0" xfId="0" applyFont="1" applyFill="1" applyAlignment="1">
      <alignment horizontal="left" vertical="center"/>
    </xf>
    <xf numFmtId="2" fontId="57" fillId="3" borderId="0" xfId="0" applyFont="1" applyFill="1" applyAlignment="1">
      <alignment horizontal="center" vertical="center"/>
    </xf>
    <xf numFmtId="2" fontId="69" fillId="3" borderId="0" xfId="0" applyFont="1" applyFill="1" applyAlignment="1">
      <alignment horizontal="left" vertical="center"/>
    </xf>
    <xf numFmtId="2" fontId="34" fillId="3" borderId="0" xfId="0" applyFont="1" applyFill="1" applyAlignment="1">
      <alignment horizontal="left" vertical="center"/>
    </xf>
    <xf numFmtId="2" fontId="34" fillId="3" borderId="0" xfId="0" applyFont="1" applyFill="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checked="Checked"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3</xdr:col>
      <xdr:colOff>523875</xdr:colOff>
      <xdr:row>48</xdr:row>
      <xdr:rowOff>190500</xdr:rowOff>
    </xdr:from>
    <xdr:to>
      <xdr:col>3</xdr:col>
      <xdr:colOff>933450</xdr:colOff>
      <xdr:row>49</xdr:row>
      <xdr:rowOff>133350</xdr:rowOff>
    </xdr:to>
    <xdr:sp macro="" textlink="">
      <xdr:nvSpPr>
        <xdr:cNvPr id="1310" name="Rectangle 286">
          <a:extLst>
            <a:ext uri="{FF2B5EF4-FFF2-40B4-BE49-F238E27FC236}">
              <a16:creationId xmlns:a16="http://schemas.microsoft.com/office/drawing/2014/main" id="{00000000-0008-0000-0000-00001E050000}"/>
            </a:ext>
          </a:extLst>
        </xdr:cNvPr>
        <xdr:cNvSpPr>
          <a:spLocks noChangeArrowheads="1"/>
        </xdr:cNvSpPr>
      </xdr:nvSpPr>
      <xdr:spPr bwMode="auto">
        <a:xfrm>
          <a:off x="3028950" y="9991725"/>
          <a:ext cx="409575" cy="19050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Berm</a:t>
          </a:r>
        </a:p>
      </xdr:txBody>
    </xdr:sp>
    <xdr:clientData/>
  </xdr:twoCellAnchor>
  <xdr:twoCellAnchor>
    <xdr:from>
      <xdr:col>6</xdr:col>
      <xdr:colOff>0</xdr:colOff>
      <xdr:row>40</xdr:row>
      <xdr:rowOff>0</xdr:rowOff>
    </xdr:from>
    <xdr:to>
      <xdr:col>7</xdr:col>
      <xdr:colOff>66675</xdr:colOff>
      <xdr:row>40</xdr:row>
      <xdr:rowOff>0</xdr:rowOff>
    </xdr:to>
    <xdr:sp macro="" textlink="">
      <xdr:nvSpPr>
        <xdr:cNvPr id="58860" name="Line 9">
          <a:extLst>
            <a:ext uri="{FF2B5EF4-FFF2-40B4-BE49-F238E27FC236}">
              <a16:creationId xmlns:a16="http://schemas.microsoft.com/office/drawing/2014/main" id="{00000000-0008-0000-0000-0000ECE50000}"/>
            </a:ext>
          </a:extLst>
        </xdr:cNvPr>
        <xdr:cNvSpPr>
          <a:spLocks noChangeShapeType="1"/>
        </xdr:cNvSpPr>
      </xdr:nvSpPr>
      <xdr:spPr bwMode="auto">
        <a:xfrm>
          <a:off x="5391150" y="8315325"/>
          <a:ext cx="10287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66675</xdr:colOff>
      <xdr:row>39</xdr:row>
      <xdr:rowOff>0</xdr:rowOff>
    </xdr:from>
    <xdr:to>
      <xdr:col>7</xdr:col>
      <xdr:colOff>295275</xdr:colOff>
      <xdr:row>40</xdr:row>
      <xdr:rowOff>0</xdr:rowOff>
    </xdr:to>
    <xdr:sp macro="" textlink="">
      <xdr:nvSpPr>
        <xdr:cNvPr id="58861" name="Line 10">
          <a:extLst>
            <a:ext uri="{FF2B5EF4-FFF2-40B4-BE49-F238E27FC236}">
              <a16:creationId xmlns:a16="http://schemas.microsoft.com/office/drawing/2014/main" id="{00000000-0008-0000-0000-0000EDE50000}"/>
            </a:ext>
          </a:extLst>
        </xdr:cNvPr>
        <xdr:cNvSpPr>
          <a:spLocks noChangeShapeType="1"/>
        </xdr:cNvSpPr>
      </xdr:nvSpPr>
      <xdr:spPr bwMode="auto">
        <a:xfrm flipV="1">
          <a:off x="6419850" y="8134350"/>
          <a:ext cx="228600" cy="1809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295275</xdr:colOff>
      <xdr:row>39</xdr:row>
      <xdr:rowOff>0</xdr:rowOff>
    </xdr:from>
    <xdr:to>
      <xdr:col>7</xdr:col>
      <xdr:colOff>295275</xdr:colOff>
      <xdr:row>39</xdr:row>
      <xdr:rowOff>0</xdr:rowOff>
    </xdr:to>
    <xdr:sp macro="" textlink="">
      <xdr:nvSpPr>
        <xdr:cNvPr id="58862" name="Line 11">
          <a:extLst>
            <a:ext uri="{FF2B5EF4-FFF2-40B4-BE49-F238E27FC236}">
              <a16:creationId xmlns:a16="http://schemas.microsoft.com/office/drawing/2014/main" id="{00000000-0008-0000-0000-0000EEE50000}"/>
            </a:ext>
          </a:extLst>
        </xdr:cNvPr>
        <xdr:cNvSpPr>
          <a:spLocks noChangeShapeType="1"/>
        </xdr:cNvSpPr>
      </xdr:nvSpPr>
      <xdr:spPr bwMode="auto">
        <a:xfrm>
          <a:off x="6648450" y="8134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295275</xdr:colOff>
      <xdr:row>39</xdr:row>
      <xdr:rowOff>0</xdr:rowOff>
    </xdr:from>
    <xdr:to>
      <xdr:col>9</xdr:col>
      <xdr:colOff>295275</xdr:colOff>
      <xdr:row>39</xdr:row>
      <xdr:rowOff>47625</xdr:rowOff>
    </xdr:to>
    <xdr:sp macro="" textlink="">
      <xdr:nvSpPr>
        <xdr:cNvPr id="58863" name="Line 13">
          <a:extLst>
            <a:ext uri="{FF2B5EF4-FFF2-40B4-BE49-F238E27FC236}">
              <a16:creationId xmlns:a16="http://schemas.microsoft.com/office/drawing/2014/main" id="{00000000-0008-0000-0000-0000EFE50000}"/>
            </a:ext>
          </a:extLst>
        </xdr:cNvPr>
        <xdr:cNvSpPr>
          <a:spLocks noChangeShapeType="1"/>
        </xdr:cNvSpPr>
      </xdr:nvSpPr>
      <xdr:spPr bwMode="auto">
        <a:xfrm>
          <a:off x="6648450" y="8134350"/>
          <a:ext cx="1962150" cy="476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200025</xdr:colOff>
      <xdr:row>33</xdr:row>
      <xdr:rowOff>152400</xdr:rowOff>
    </xdr:from>
    <xdr:to>
      <xdr:col>6</xdr:col>
      <xdr:colOff>0</xdr:colOff>
      <xdr:row>40</xdr:row>
      <xdr:rowOff>0</xdr:rowOff>
    </xdr:to>
    <xdr:sp macro="" textlink="">
      <xdr:nvSpPr>
        <xdr:cNvPr id="58864" name="Line 17">
          <a:extLst>
            <a:ext uri="{FF2B5EF4-FFF2-40B4-BE49-F238E27FC236}">
              <a16:creationId xmlns:a16="http://schemas.microsoft.com/office/drawing/2014/main" id="{00000000-0008-0000-0000-0000F0E50000}"/>
            </a:ext>
          </a:extLst>
        </xdr:cNvPr>
        <xdr:cNvSpPr>
          <a:spLocks noChangeShapeType="1"/>
        </xdr:cNvSpPr>
      </xdr:nvSpPr>
      <xdr:spPr bwMode="auto">
        <a:xfrm flipH="1" flipV="1">
          <a:off x="3667125" y="7038975"/>
          <a:ext cx="1724025" cy="127635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485775</xdr:colOff>
      <xdr:row>33</xdr:row>
      <xdr:rowOff>0</xdr:rowOff>
    </xdr:from>
    <xdr:to>
      <xdr:col>3</xdr:col>
      <xdr:colOff>638175</xdr:colOff>
      <xdr:row>33</xdr:row>
      <xdr:rowOff>0</xdr:rowOff>
    </xdr:to>
    <xdr:sp macro="" textlink="">
      <xdr:nvSpPr>
        <xdr:cNvPr id="58865" name="Line 18">
          <a:extLst>
            <a:ext uri="{FF2B5EF4-FFF2-40B4-BE49-F238E27FC236}">
              <a16:creationId xmlns:a16="http://schemas.microsoft.com/office/drawing/2014/main" id="{00000000-0008-0000-0000-0000F1E50000}"/>
            </a:ext>
          </a:extLst>
        </xdr:cNvPr>
        <xdr:cNvSpPr>
          <a:spLocks noChangeShapeType="1"/>
        </xdr:cNvSpPr>
      </xdr:nvSpPr>
      <xdr:spPr bwMode="auto">
        <a:xfrm flipH="1">
          <a:off x="2028825" y="6886575"/>
          <a:ext cx="11144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32</xdr:row>
      <xdr:rowOff>85725</xdr:rowOff>
    </xdr:from>
    <xdr:to>
      <xdr:col>2</xdr:col>
      <xdr:colOff>485775</xdr:colOff>
      <xdr:row>33</xdr:row>
      <xdr:rowOff>0</xdr:rowOff>
    </xdr:to>
    <xdr:sp macro="" textlink="">
      <xdr:nvSpPr>
        <xdr:cNvPr id="58866" name="Line 19">
          <a:extLst>
            <a:ext uri="{FF2B5EF4-FFF2-40B4-BE49-F238E27FC236}">
              <a16:creationId xmlns:a16="http://schemas.microsoft.com/office/drawing/2014/main" id="{00000000-0008-0000-0000-0000F2E50000}"/>
            </a:ext>
          </a:extLst>
        </xdr:cNvPr>
        <xdr:cNvSpPr>
          <a:spLocks noChangeShapeType="1"/>
        </xdr:cNvSpPr>
      </xdr:nvSpPr>
      <xdr:spPr bwMode="auto">
        <a:xfrm flipH="1" flipV="1">
          <a:off x="581025" y="6734175"/>
          <a:ext cx="1447800" cy="15240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495300</xdr:colOff>
      <xdr:row>33</xdr:row>
      <xdr:rowOff>0</xdr:rowOff>
    </xdr:from>
    <xdr:to>
      <xdr:col>2</xdr:col>
      <xdr:colOff>495300</xdr:colOff>
      <xdr:row>34</xdr:row>
      <xdr:rowOff>0</xdr:rowOff>
    </xdr:to>
    <xdr:sp macro="" textlink="">
      <xdr:nvSpPr>
        <xdr:cNvPr id="58867" name="Line 21">
          <a:extLst>
            <a:ext uri="{FF2B5EF4-FFF2-40B4-BE49-F238E27FC236}">
              <a16:creationId xmlns:a16="http://schemas.microsoft.com/office/drawing/2014/main" id="{00000000-0008-0000-0000-0000F3E50000}"/>
            </a:ext>
          </a:extLst>
        </xdr:cNvPr>
        <xdr:cNvSpPr>
          <a:spLocks noChangeShapeType="1"/>
        </xdr:cNvSpPr>
      </xdr:nvSpPr>
      <xdr:spPr bwMode="auto">
        <a:xfrm>
          <a:off x="2038350" y="6886575"/>
          <a:ext cx="0" cy="19050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495300</xdr:colOff>
      <xdr:row>34</xdr:row>
      <xdr:rowOff>0</xdr:rowOff>
    </xdr:from>
    <xdr:to>
      <xdr:col>3</xdr:col>
      <xdr:colOff>533400</xdr:colOff>
      <xdr:row>34</xdr:row>
      <xdr:rowOff>0</xdr:rowOff>
    </xdr:to>
    <xdr:sp macro="" textlink="">
      <xdr:nvSpPr>
        <xdr:cNvPr id="58868" name="Line 22">
          <a:extLst>
            <a:ext uri="{FF2B5EF4-FFF2-40B4-BE49-F238E27FC236}">
              <a16:creationId xmlns:a16="http://schemas.microsoft.com/office/drawing/2014/main" id="{00000000-0008-0000-0000-0000F4E50000}"/>
            </a:ext>
          </a:extLst>
        </xdr:cNvPr>
        <xdr:cNvSpPr>
          <a:spLocks noChangeShapeType="1"/>
        </xdr:cNvSpPr>
      </xdr:nvSpPr>
      <xdr:spPr bwMode="auto">
        <a:xfrm>
          <a:off x="2038350" y="7077075"/>
          <a:ext cx="10001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47625</xdr:colOff>
      <xdr:row>34</xdr:row>
      <xdr:rowOff>133350</xdr:rowOff>
    </xdr:from>
    <xdr:to>
      <xdr:col>5</xdr:col>
      <xdr:colOff>828675</xdr:colOff>
      <xdr:row>41</xdr:row>
      <xdr:rowOff>0</xdr:rowOff>
    </xdr:to>
    <xdr:sp macro="" textlink="">
      <xdr:nvSpPr>
        <xdr:cNvPr id="58869" name="Line 24">
          <a:extLst>
            <a:ext uri="{FF2B5EF4-FFF2-40B4-BE49-F238E27FC236}">
              <a16:creationId xmlns:a16="http://schemas.microsoft.com/office/drawing/2014/main" id="{00000000-0008-0000-0000-0000F5E50000}"/>
            </a:ext>
          </a:extLst>
        </xdr:cNvPr>
        <xdr:cNvSpPr>
          <a:spLocks noChangeShapeType="1"/>
        </xdr:cNvSpPr>
      </xdr:nvSpPr>
      <xdr:spPr bwMode="auto">
        <a:xfrm>
          <a:off x="3514725" y="7210425"/>
          <a:ext cx="1743075" cy="13049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828675</xdr:colOff>
      <xdr:row>41</xdr:row>
      <xdr:rowOff>0</xdr:rowOff>
    </xdr:from>
    <xdr:to>
      <xdr:col>7</xdr:col>
      <xdr:colOff>85725</xdr:colOff>
      <xdr:row>41</xdr:row>
      <xdr:rowOff>0</xdr:rowOff>
    </xdr:to>
    <xdr:sp macro="" textlink="">
      <xdr:nvSpPr>
        <xdr:cNvPr id="58870" name="Line 25">
          <a:extLst>
            <a:ext uri="{FF2B5EF4-FFF2-40B4-BE49-F238E27FC236}">
              <a16:creationId xmlns:a16="http://schemas.microsoft.com/office/drawing/2014/main" id="{00000000-0008-0000-0000-0000F6E50000}"/>
            </a:ext>
          </a:extLst>
        </xdr:cNvPr>
        <xdr:cNvSpPr>
          <a:spLocks noChangeShapeType="1"/>
        </xdr:cNvSpPr>
      </xdr:nvSpPr>
      <xdr:spPr bwMode="auto">
        <a:xfrm>
          <a:off x="5257800" y="8515350"/>
          <a:ext cx="11811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304800</xdr:colOff>
      <xdr:row>39</xdr:row>
      <xdr:rowOff>0</xdr:rowOff>
    </xdr:from>
    <xdr:to>
      <xdr:col>7</xdr:col>
      <xdr:colOff>304800</xdr:colOff>
      <xdr:row>40</xdr:row>
      <xdr:rowOff>66675</xdr:rowOff>
    </xdr:to>
    <xdr:sp macro="" textlink="">
      <xdr:nvSpPr>
        <xdr:cNvPr id="58871" name="Line 27">
          <a:extLst>
            <a:ext uri="{FF2B5EF4-FFF2-40B4-BE49-F238E27FC236}">
              <a16:creationId xmlns:a16="http://schemas.microsoft.com/office/drawing/2014/main" id="{00000000-0008-0000-0000-0000F7E50000}"/>
            </a:ext>
          </a:extLst>
        </xdr:cNvPr>
        <xdr:cNvSpPr>
          <a:spLocks noChangeShapeType="1"/>
        </xdr:cNvSpPr>
      </xdr:nvSpPr>
      <xdr:spPr bwMode="auto">
        <a:xfrm>
          <a:off x="6657975" y="8134350"/>
          <a:ext cx="0" cy="24765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85725</xdr:colOff>
      <xdr:row>40</xdr:row>
      <xdr:rowOff>57150</xdr:rowOff>
    </xdr:from>
    <xdr:to>
      <xdr:col>7</xdr:col>
      <xdr:colOff>304800</xdr:colOff>
      <xdr:row>41</xdr:row>
      <xdr:rowOff>0</xdr:rowOff>
    </xdr:to>
    <xdr:sp macro="" textlink="">
      <xdr:nvSpPr>
        <xdr:cNvPr id="58872" name="Line 28">
          <a:extLst>
            <a:ext uri="{FF2B5EF4-FFF2-40B4-BE49-F238E27FC236}">
              <a16:creationId xmlns:a16="http://schemas.microsoft.com/office/drawing/2014/main" id="{00000000-0008-0000-0000-0000F8E50000}"/>
            </a:ext>
          </a:extLst>
        </xdr:cNvPr>
        <xdr:cNvSpPr>
          <a:spLocks noChangeShapeType="1"/>
        </xdr:cNvSpPr>
      </xdr:nvSpPr>
      <xdr:spPr bwMode="auto">
        <a:xfrm flipV="1">
          <a:off x="6438900" y="8372475"/>
          <a:ext cx="219075" cy="1428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123825</xdr:colOff>
      <xdr:row>36</xdr:row>
      <xdr:rowOff>114300</xdr:rowOff>
    </xdr:from>
    <xdr:to>
      <xdr:col>6</xdr:col>
      <xdr:colOff>361950</xdr:colOff>
      <xdr:row>38</xdr:row>
      <xdr:rowOff>95250</xdr:rowOff>
    </xdr:to>
    <xdr:sp macro="" textlink="">
      <xdr:nvSpPr>
        <xdr:cNvPr id="58873" name="Freeform 32">
          <a:extLst>
            <a:ext uri="{FF2B5EF4-FFF2-40B4-BE49-F238E27FC236}">
              <a16:creationId xmlns:a16="http://schemas.microsoft.com/office/drawing/2014/main" id="{00000000-0008-0000-0000-0000F9E50000}"/>
            </a:ext>
          </a:extLst>
        </xdr:cNvPr>
        <xdr:cNvSpPr>
          <a:spLocks/>
        </xdr:cNvSpPr>
      </xdr:nvSpPr>
      <xdr:spPr bwMode="auto">
        <a:xfrm>
          <a:off x="5514975" y="7677150"/>
          <a:ext cx="238125" cy="361950"/>
        </a:xfrm>
        <a:custGeom>
          <a:avLst/>
          <a:gdLst>
            <a:gd name="T0" fmla="*/ 0 w 25"/>
            <a:gd name="T1" fmla="*/ 2147483647 h 32"/>
            <a:gd name="T2" fmla="*/ 2147483647 w 25"/>
            <a:gd name="T3" fmla="*/ 2147483647 h 32"/>
            <a:gd name="T4" fmla="*/ 2147483647 w 25"/>
            <a:gd name="T5" fmla="*/ 2147483647 h 32"/>
            <a:gd name="T6" fmla="*/ 2147483647 w 25"/>
            <a:gd name="T7" fmla="*/ 2147483647 h 32"/>
            <a:gd name="T8" fmla="*/ 2147483647 w 25"/>
            <a:gd name="T9" fmla="*/ 2147483647 h 32"/>
            <a:gd name="T10" fmla="*/ 2147483647 w 25"/>
            <a:gd name="T11" fmla="*/ 2147483647 h 32"/>
            <a:gd name="T12" fmla="*/ 2147483647 w 25"/>
            <a:gd name="T13" fmla="*/ 2147483647 h 32"/>
            <a:gd name="T14" fmla="*/ 2147483647 w 25"/>
            <a:gd name="T15" fmla="*/ 2147483647 h 32"/>
            <a:gd name="T16" fmla="*/ 0 60000 65536"/>
            <a:gd name="T17" fmla="*/ 0 60000 65536"/>
            <a:gd name="T18" fmla="*/ 0 60000 65536"/>
            <a:gd name="T19" fmla="*/ 0 60000 65536"/>
            <a:gd name="T20" fmla="*/ 0 60000 65536"/>
            <a:gd name="T21" fmla="*/ 0 60000 65536"/>
            <a:gd name="T22" fmla="*/ 0 60000 65536"/>
            <a:gd name="T23" fmla="*/ 0 60000 65536"/>
            <a:gd name="T24" fmla="*/ 0 w 25"/>
            <a:gd name="T25" fmla="*/ 0 h 32"/>
            <a:gd name="T26" fmla="*/ 25 w 25"/>
            <a:gd name="T27" fmla="*/ 32 h 32"/>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5" h="32">
              <a:moveTo>
                <a:pt x="0" y="32"/>
              </a:moveTo>
              <a:cubicBezTo>
                <a:pt x="9" y="31"/>
                <a:pt x="19" y="31"/>
                <a:pt x="22" y="29"/>
              </a:cubicBezTo>
              <a:cubicBezTo>
                <a:pt x="25" y="27"/>
                <a:pt x="23" y="23"/>
                <a:pt x="22" y="21"/>
              </a:cubicBezTo>
              <a:cubicBezTo>
                <a:pt x="21" y="19"/>
                <a:pt x="16" y="17"/>
                <a:pt x="13" y="16"/>
              </a:cubicBezTo>
              <a:cubicBezTo>
                <a:pt x="10" y="15"/>
                <a:pt x="6" y="14"/>
                <a:pt x="4" y="12"/>
              </a:cubicBezTo>
              <a:cubicBezTo>
                <a:pt x="2" y="10"/>
                <a:pt x="2" y="8"/>
                <a:pt x="3" y="6"/>
              </a:cubicBezTo>
              <a:cubicBezTo>
                <a:pt x="4" y="4"/>
                <a:pt x="6" y="2"/>
                <a:pt x="9" y="1"/>
              </a:cubicBezTo>
              <a:cubicBezTo>
                <a:pt x="12" y="0"/>
                <a:pt x="18" y="1"/>
                <a:pt x="20" y="1"/>
              </a:cubicBezTo>
            </a:path>
          </a:pathLst>
        </a:custGeom>
        <a:noFill/>
        <a:ln w="12700" cap="flat" cmpd="sng">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361950</xdr:colOff>
      <xdr:row>36</xdr:row>
      <xdr:rowOff>123825</xdr:rowOff>
    </xdr:from>
    <xdr:to>
      <xdr:col>7</xdr:col>
      <xdr:colOff>38100</xdr:colOff>
      <xdr:row>36</xdr:row>
      <xdr:rowOff>133350</xdr:rowOff>
    </xdr:to>
    <xdr:sp macro="" textlink="">
      <xdr:nvSpPr>
        <xdr:cNvPr id="58874" name="Line 33">
          <a:extLst>
            <a:ext uri="{FF2B5EF4-FFF2-40B4-BE49-F238E27FC236}">
              <a16:creationId xmlns:a16="http://schemas.microsoft.com/office/drawing/2014/main" id="{00000000-0008-0000-0000-0000FAE50000}"/>
            </a:ext>
          </a:extLst>
        </xdr:cNvPr>
        <xdr:cNvSpPr>
          <a:spLocks noChangeShapeType="1"/>
        </xdr:cNvSpPr>
      </xdr:nvSpPr>
      <xdr:spPr bwMode="auto">
        <a:xfrm>
          <a:off x="5753100" y="7686675"/>
          <a:ext cx="638175" cy="9525"/>
        </a:xfrm>
        <a:prstGeom prst="line">
          <a:avLst/>
        </a:prstGeom>
        <a:noFill/>
        <a:ln w="1270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295275</xdr:colOff>
      <xdr:row>36</xdr:row>
      <xdr:rowOff>123825</xdr:rowOff>
    </xdr:from>
    <xdr:to>
      <xdr:col>6</xdr:col>
      <xdr:colOff>390525</xdr:colOff>
      <xdr:row>36</xdr:row>
      <xdr:rowOff>123825</xdr:rowOff>
    </xdr:to>
    <xdr:sp macro="" textlink="">
      <xdr:nvSpPr>
        <xdr:cNvPr id="58875" name="Line 34">
          <a:extLst>
            <a:ext uri="{FF2B5EF4-FFF2-40B4-BE49-F238E27FC236}">
              <a16:creationId xmlns:a16="http://schemas.microsoft.com/office/drawing/2014/main" id="{00000000-0008-0000-0000-0000FBE50000}"/>
            </a:ext>
          </a:extLst>
        </xdr:cNvPr>
        <xdr:cNvSpPr>
          <a:spLocks noChangeShapeType="1"/>
        </xdr:cNvSpPr>
      </xdr:nvSpPr>
      <xdr:spPr bwMode="auto">
        <a:xfrm>
          <a:off x="5686425" y="7686675"/>
          <a:ext cx="95250" cy="0"/>
        </a:xfrm>
        <a:prstGeom prst="line">
          <a:avLst/>
        </a:prstGeom>
        <a:noFill/>
        <a:ln w="1270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38</xdr:row>
      <xdr:rowOff>85725</xdr:rowOff>
    </xdr:from>
    <xdr:to>
      <xdr:col>6</xdr:col>
      <xdr:colOff>142875</xdr:colOff>
      <xdr:row>38</xdr:row>
      <xdr:rowOff>95250</xdr:rowOff>
    </xdr:to>
    <xdr:sp macro="" textlink="">
      <xdr:nvSpPr>
        <xdr:cNvPr id="58876" name="Line 37">
          <a:extLst>
            <a:ext uri="{FF2B5EF4-FFF2-40B4-BE49-F238E27FC236}">
              <a16:creationId xmlns:a16="http://schemas.microsoft.com/office/drawing/2014/main" id="{00000000-0008-0000-0000-0000FCE50000}"/>
            </a:ext>
          </a:extLst>
        </xdr:cNvPr>
        <xdr:cNvSpPr>
          <a:spLocks noChangeShapeType="1"/>
        </xdr:cNvSpPr>
      </xdr:nvSpPr>
      <xdr:spPr bwMode="auto">
        <a:xfrm flipH="1" flipV="1">
          <a:off x="5391150" y="8029575"/>
          <a:ext cx="142875" cy="95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28</xdr:row>
      <xdr:rowOff>85725</xdr:rowOff>
    </xdr:from>
    <xdr:to>
      <xdr:col>6</xdr:col>
      <xdr:colOff>0</xdr:colOff>
      <xdr:row>38</xdr:row>
      <xdr:rowOff>85725</xdr:rowOff>
    </xdr:to>
    <xdr:sp macro="" textlink="">
      <xdr:nvSpPr>
        <xdr:cNvPr id="58877" name="Freeform 42">
          <a:extLst>
            <a:ext uri="{FF2B5EF4-FFF2-40B4-BE49-F238E27FC236}">
              <a16:creationId xmlns:a16="http://schemas.microsoft.com/office/drawing/2014/main" id="{00000000-0008-0000-0000-0000FDE50000}"/>
            </a:ext>
          </a:extLst>
        </xdr:cNvPr>
        <xdr:cNvSpPr>
          <a:spLocks/>
        </xdr:cNvSpPr>
      </xdr:nvSpPr>
      <xdr:spPr bwMode="auto">
        <a:xfrm>
          <a:off x="590550" y="5781675"/>
          <a:ext cx="4800600" cy="2247900"/>
        </a:xfrm>
        <a:custGeom>
          <a:avLst/>
          <a:gdLst>
            <a:gd name="T0" fmla="*/ 2147483647 w 444"/>
            <a:gd name="T1" fmla="*/ 2147483647 h 170"/>
            <a:gd name="T2" fmla="*/ 2147483647 w 444"/>
            <a:gd name="T3" fmla="*/ 2147483647 h 170"/>
            <a:gd name="T4" fmla="*/ 2147483647 w 444"/>
            <a:gd name="T5" fmla="*/ 2147483647 h 170"/>
            <a:gd name="T6" fmla="*/ 2147483647 w 444"/>
            <a:gd name="T7" fmla="*/ 2147483647 h 170"/>
            <a:gd name="T8" fmla="*/ 2147483647 w 444"/>
            <a:gd name="T9" fmla="*/ 2147483647 h 170"/>
            <a:gd name="T10" fmla="*/ 2147483647 w 444"/>
            <a:gd name="T11" fmla="*/ 2147483647 h 170"/>
            <a:gd name="T12" fmla="*/ 2147483647 w 444"/>
            <a:gd name="T13" fmla="*/ 2147483647 h 170"/>
            <a:gd name="T14" fmla="*/ 2147483647 w 444"/>
            <a:gd name="T15" fmla="*/ 2147483647 h 170"/>
            <a:gd name="T16" fmla="*/ 2147483647 w 444"/>
            <a:gd name="T17" fmla="*/ 2147483647 h 170"/>
            <a:gd name="T18" fmla="*/ 0 w 444"/>
            <a:gd name="T19" fmla="*/ 0 h 170"/>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 name="T30" fmla="*/ 0 w 444"/>
            <a:gd name="T31" fmla="*/ 0 h 170"/>
            <a:gd name="T32" fmla="*/ 444 w 444"/>
            <a:gd name="T33" fmla="*/ 170 h 170"/>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T30" t="T31" r="T32" b="T33"/>
          <a:pathLst>
            <a:path w="444" h="170">
              <a:moveTo>
                <a:pt x="444" y="170"/>
              </a:moveTo>
              <a:cubicBezTo>
                <a:pt x="408" y="145"/>
                <a:pt x="372" y="120"/>
                <a:pt x="350" y="105"/>
              </a:cubicBezTo>
              <a:cubicBezTo>
                <a:pt x="328" y="90"/>
                <a:pt x="323" y="86"/>
                <a:pt x="313" y="79"/>
              </a:cubicBezTo>
              <a:cubicBezTo>
                <a:pt x="303" y="72"/>
                <a:pt x="296" y="65"/>
                <a:pt x="288" y="60"/>
              </a:cubicBezTo>
              <a:cubicBezTo>
                <a:pt x="280" y="55"/>
                <a:pt x="272" y="53"/>
                <a:pt x="265" y="51"/>
              </a:cubicBezTo>
              <a:cubicBezTo>
                <a:pt x="258" y="49"/>
                <a:pt x="260" y="48"/>
                <a:pt x="248" y="46"/>
              </a:cubicBezTo>
              <a:cubicBezTo>
                <a:pt x="236" y="44"/>
                <a:pt x="207" y="45"/>
                <a:pt x="193" y="42"/>
              </a:cubicBezTo>
              <a:cubicBezTo>
                <a:pt x="179" y="39"/>
                <a:pt x="175" y="31"/>
                <a:pt x="161" y="26"/>
              </a:cubicBezTo>
              <a:cubicBezTo>
                <a:pt x="147" y="21"/>
                <a:pt x="136" y="16"/>
                <a:pt x="109" y="12"/>
              </a:cubicBezTo>
              <a:cubicBezTo>
                <a:pt x="82" y="8"/>
                <a:pt x="18" y="2"/>
                <a:pt x="0" y="0"/>
              </a:cubicBezTo>
            </a:path>
          </a:pathLst>
        </a:custGeom>
        <a:noFill/>
        <a:ln w="12700" cap="flat" cmpd="sng">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28</xdr:row>
      <xdr:rowOff>209550</xdr:rowOff>
    </xdr:from>
    <xdr:to>
      <xdr:col>2</xdr:col>
      <xdr:colOff>19050</xdr:colOff>
      <xdr:row>29</xdr:row>
      <xdr:rowOff>66675</xdr:rowOff>
    </xdr:to>
    <xdr:sp macro="" textlink="">
      <xdr:nvSpPr>
        <xdr:cNvPr id="58878" name="Freeform 43">
          <a:extLst>
            <a:ext uri="{FF2B5EF4-FFF2-40B4-BE49-F238E27FC236}">
              <a16:creationId xmlns:a16="http://schemas.microsoft.com/office/drawing/2014/main" id="{00000000-0008-0000-0000-0000FEE50000}"/>
            </a:ext>
          </a:extLst>
        </xdr:cNvPr>
        <xdr:cNvSpPr>
          <a:spLocks/>
        </xdr:cNvSpPr>
      </xdr:nvSpPr>
      <xdr:spPr bwMode="auto">
        <a:xfrm>
          <a:off x="590550" y="5905500"/>
          <a:ext cx="971550" cy="95250"/>
        </a:xfrm>
        <a:custGeom>
          <a:avLst/>
          <a:gdLst>
            <a:gd name="T0" fmla="*/ 2147483647 w 90"/>
            <a:gd name="T1" fmla="*/ 0 h 10"/>
            <a:gd name="T2" fmla="*/ 2147483647 w 90"/>
            <a:gd name="T3" fmla="*/ 2147483647 h 10"/>
            <a:gd name="T4" fmla="*/ 2147483647 w 90"/>
            <a:gd name="T5" fmla="*/ 2147483647 h 10"/>
            <a:gd name="T6" fmla="*/ 2147483647 w 90"/>
            <a:gd name="T7" fmla="*/ 2147483647 h 10"/>
            <a:gd name="T8" fmla="*/ 0 w 90"/>
            <a:gd name="T9" fmla="*/ 2147483647 h 10"/>
            <a:gd name="T10" fmla="*/ 0 60000 65536"/>
            <a:gd name="T11" fmla="*/ 0 60000 65536"/>
            <a:gd name="T12" fmla="*/ 0 60000 65536"/>
            <a:gd name="T13" fmla="*/ 0 60000 65536"/>
            <a:gd name="T14" fmla="*/ 0 60000 65536"/>
            <a:gd name="T15" fmla="*/ 0 w 90"/>
            <a:gd name="T16" fmla="*/ 0 h 10"/>
            <a:gd name="T17" fmla="*/ 90 w 90"/>
            <a:gd name="T18" fmla="*/ 10 h 10"/>
          </a:gdLst>
          <a:ahLst/>
          <a:cxnLst>
            <a:cxn ang="T10">
              <a:pos x="T0" y="T1"/>
            </a:cxn>
            <a:cxn ang="T11">
              <a:pos x="T2" y="T3"/>
            </a:cxn>
            <a:cxn ang="T12">
              <a:pos x="T4" y="T5"/>
            </a:cxn>
            <a:cxn ang="T13">
              <a:pos x="T6" y="T7"/>
            </a:cxn>
            <a:cxn ang="T14">
              <a:pos x="T8" y="T9"/>
            </a:cxn>
          </a:cxnLst>
          <a:rect l="T15" t="T16" r="T17" b="T18"/>
          <a:pathLst>
            <a:path w="90" h="10">
              <a:moveTo>
                <a:pt x="90" y="0"/>
              </a:moveTo>
              <a:cubicBezTo>
                <a:pt x="80" y="0"/>
                <a:pt x="71" y="1"/>
                <a:pt x="63" y="2"/>
              </a:cubicBezTo>
              <a:cubicBezTo>
                <a:pt x="55" y="3"/>
                <a:pt x="48" y="3"/>
                <a:pt x="41" y="4"/>
              </a:cubicBezTo>
              <a:cubicBezTo>
                <a:pt x="34" y="5"/>
                <a:pt x="25" y="6"/>
                <a:pt x="18" y="7"/>
              </a:cubicBezTo>
              <a:cubicBezTo>
                <a:pt x="11" y="8"/>
                <a:pt x="5" y="9"/>
                <a:pt x="0" y="10"/>
              </a:cubicBezTo>
            </a:path>
          </a:pathLst>
        </a:custGeom>
        <a:noFill/>
        <a:ln w="12700" cap="flat" cmpd="sng">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31</xdr:row>
      <xdr:rowOff>190500</xdr:rowOff>
    </xdr:from>
    <xdr:to>
      <xdr:col>3</xdr:col>
      <xdr:colOff>0</xdr:colOff>
      <xdr:row>32</xdr:row>
      <xdr:rowOff>228600</xdr:rowOff>
    </xdr:to>
    <xdr:sp macro="" textlink="">
      <xdr:nvSpPr>
        <xdr:cNvPr id="58879" name="Line 45">
          <a:extLst>
            <a:ext uri="{FF2B5EF4-FFF2-40B4-BE49-F238E27FC236}">
              <a16:creationId xmlns:a16="http://schemas.microsoft.com/office/drawing/2014/main" id="{00000000-0008-0000-0000-0000FFE50000}"/>
            </a:ext>
          </a:extLst>
        </xdr:cNvPr>
        <xdr:cNvSpPr>
          <a:spLocks noChangeShapeType="1"/>
        </xdr:cNvSpPr>
      </xdr:nvSpPr>
      <xdr:spPr bwMode="auto">
        <a:xfrm flipV="1">
          <a:off x="2505075" y="6600825"/>
          <a:ext cx="0" cy="276225"/>
        </a:xfrm>
        <a:prstGeom prst="line">
          <a:avLst/>
        </a:prstGeom>
        <a:noFill/>
        <a:ln w="3175">
          <a:solidFill>
            <a:srgbClr val="000000"/>
          </a:solidFill>
          <a:round/>
          <a:headEnd type="stealth" w="sm" len="med"/>
          <a:tailEnd/>
        </a:ln>
        <a:extLst>
          <a:ext uri="{909E8E84-426E-40DD-AFC4-6F175D3DCCD1}">
            <a14:hiddenFill xmlns:a14="http://schemas.microsoft.com/office/drawing/2010/main">
              <a:noFill/>
            </a14:hiddenFill>
          </a:ext>
        </a:extLst>
      </xdr:spPr>
    </xdr:sp>
    <xdr:clientData/>
  </xdr:twoCellAnchor>
  <xdr:twoCellAnchor>
    <xdr:from>
      <xdr:col>7</xdr:col>
      <xdr:colOff>76200</xdr:colOff>
      <xdr:row>41</xdr:row>
      <xdr:rowOff>28575</xdr:rowOff>
    </xdr:from>
    <xdr:to>
      <xdr:col>7</xdr:col>
      <xdr:colOff>76200</xdr:colOff>
      <xdr:row>42</xdr:row>
      <xdr:rowOff>28575</xdr:rowOff>
    </xdr:to>
    <xdr:sp macro="" textlink="">
      <xdr:nvSpPr>
        <xdr:cNvPr id="58880" name="Line 55">
          <a:extLst>
            <a:ext uri="{FF2B5EF4-FFF2-40B4-BE49-F238E27FC236}">
              <a16:creationId xmlns:a16="http://schemas.microsoft.com/office/drawing/2014/main" id="{00000000-0008-0000-0000-000000E60000}"/>
            </a:ext>
          </a:extLst>
        </xdr:cNvPr>
        <xdr:cNvSpPr>
          <a:spLocks noChangeShapeType="1"/>
        </xdr:cNvSpPr>
      </xdr:nvSpPr>
      <xdr:spPr bwMode="auto">
        <a:xfrm>
          <a:off x="6429375" y="8543925"/>
          <a:ext cx="0" cy="2095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41</xdr:row>
      <xdr:rowOff>28575</xdr:rowOff>
    </xdr:from>
    <xdr:to>
      <xdr:col>6</xdr:col>
      <xdr:colOff>0</xdr:colOff>
      <xdr:row>42</xdr:row>
      <xdr:rowOff>28575</xdr:rowOff>
    </xdr:to>
    <xdr:sp macro="" textlink="">
      <xdr:nvSpPr>
        <xdr:cNvPr id="58881" name="Line 56">
          <a:extLst>
            <a:ext uri="{FF2B5EF4-FFF2-40B4-BE49-F238E27FC236}">
              <a16:creationId xmlns:a16="http://schemas.microsoft.com/office/drawing/2014/main" id="{00000000-0008-0000-0000-000001E60000}"/>
            </a:ext>
          </a:extLst>
        </xdr:cNvPr>
        <xdr:cNvSpPr>
          <a:spLocks noChangeShapeType="1"/>
        </xdr:cNvSpPr>
      </xdr:nvSpPr>
      <xdr:spPr bwMode="auto">
        <a:xfrm>
          <a:off x="5391150" y="8543925"/>
          <a:ext cx="0" cy="2095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42</xdr:row>
      <xdr:rowOff>0</xdr:rowOff>
    </xdr:from>
    <xdr:to>
      <xdr:col>7</xdr:col>
      <xdr:colOff>76200</xdr:colOff>
      <xdr:row>42</xdr:row>
      <xdr:rowOff>0</xdr:rowOff>
    </xdr:to>
    <xdr:sp macro="" textlink="">
      <xdr:nvSpPr>
        <xdr:cNvPr id="58882" name="Line 57">
          <a:extLst>
            <a:ext uri="{FF2B5EF4-FFF2-40B4-BE49-F238E27FC236}">
              <a16:creationId xmlns:a16="http://schemas.microsoft.com/office/drawing/2014/main" id="{00000000-0008-0000-0000-000002E60000}"/>
            </a:ext>
          </a:extLst>
        </xdr:cNvPr>
        <xdr:cNvSpPr>
          <a:spLocks noChangeShapeType="1"/>
        </xdr:cNvSpPr>
      </xdr:nvSpPr>
      <xdr:spPr bwMode="auto">
        <a:xfrm>
          <a:off x="5391150" y="8724900"/>
          <a:ext cx="1038225" cy="0"/>
        </a:xfrm>
        <a:prstGeom prst="line">
          <a:avLst/>
        </a:prstGeom>
        <a:noFill/>
        <a:ln w="3175">
          <a:solidFill>
            <a:srgbClr val="000000"/>
          </a:solidFill>
          <a:round/>
          <a:headEnd type="stealth" w="sm" len="med"/>
          <a:tailEnd type="stealth" w="sm" len="me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38100</xdr:rowOff>
    </xdr:from>
    <xdr:to>
      <xdr:col>4</xdr:col>
      <xdr:colOff>0</xdr:colOff>
      <xdr:row>33</xdr:row>
      <xdr:rowOff>0</xdr:rowOff>
    </xdr:to>
    <xdr:sp macro="" textlink="">
      <xdr:nvSpPr>
        <xdr:cNvPr id="58883" name="Line 59">
          <a:extLst>
            <a:ext uri="{FF2B5EF4-FFF2-40B4-BE49-F238E27FC236}">
              <a16:creationId xmlns:a16="http://schemas.microsoft.com/office/drawing/2014/main" id="{00000000-0008-0000-0000-000003E60000}"/>
            </a:ext>
          </a:extLst>
        </xdr:cNvPr>
        <xdr:cNvSpPr>
          <a:spLocks noChangeShapeType="1"/>
        </xdr:cNvSpPr>
      </xdr:nvSpPr>
      <xdr:spPr bwMode="auto">
        <a:xfrm>
          <a:off x="3467100" y="6448425"/>
          <a:ext cx="0" cy="438150"/>
        </a:xfrm>
        <a:prstGeom prst="line">
          <a:avLst/>
        </a:prstGeom>
        <a:noFill/>
        <a:ln w="3175">
          <a:solidFill>
            <a:srgbClr val="000000"/>
          </a:solidFill>
          <a:round/>
          <a:headEnd type="stealth" w="sm" len="med"/>
          <a:tailEnd type="stealth" w="sm" len="me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209550</xdr:rowOff>
    </xdr:from>
    <xdr:to>
      <xdr:col>2</xdr:col>
      <xdr:colOff>0</xdr:colOff>
      <xdr:row>32</xdr:row>
      <xdr:rowOff>180975</xdr:rowOff>
    </xdr:to>
    <xdr:sp macro="" textlink="">
      <xdr:nvSpPr>
        <xdr:cNvPr id="58884" name="Line 61">
          <a:extLst>
            <a:ext uri="{FF2B5EF4-FFF2-40B4-BE49-F238E27FC236}">
              <a16:creationId xmlns:a16="http://schemas.microsoft.com/office/drawing/2014/main" id="{00000000-0008-0000-0000-000004E60000}"/>
            </a:ext>
          </a:extLst>
        </xdr:cNvPr>
        <xdr:cNvSpPr>
          <a:spLocks noChangeShapeType="1"/>
        </xdr:cNvSpPr>
      </xdr:nvSpPr>
      <xdr:spPr bwMode="auto">
        <a:xfrm>
          <a:off x="1543050" y="6381750"/>
          <a:ext cx="0" cy="447675"/>
        </a:xfrm>
        <a:prstGeom prst="line">
          <a:avLst/>
        </a:prstGeom>
        <a:noFill/>
        <a:ln w="3175">
          <a:solidFill>
            <a:srgbClr val="000000"/>
          </a:solidFill>
          <a:round/>
          <a:headEnd/>
          <a:tailEnd type="stealth" w="sm" len="med"/>
        </a:ln>
        <a:extLst>
          <a:ext uri="{909E8E84-426E-40DD-AFC4-6F175D3DCCD1}">
            <a14:hiddenFill xmlns:a14="http://schemas.microsoft.com/office/drawing/2010/main">
              <a:noFill/>
            </a14:hiddenFill>
          </a:ext>
        </a:extLst>
      </xdr:spPr>
    </xdr:sp>
    <xdr:clientData/>
  </xdr:twoCellAnchor>
  <xdr:twoCellAnchor>
    <xdr:from>
      <xdr:col>2</xdr:col>
      <xdr:colOff>495300</xdr:colOff>
      <xdr:row>34</xdr:row>
      <xdr:rowOff>19050</xdr:rowOff>
    </xdr:from>
    <xdr:to>
      <xdr:col>2</xdr:col>
      <xdr:colOff>495300</xdr:colOff>
      <xdr:row>35</xdr:row>
      <xdr:rowOff>19050</xdr:rowOff>
    </xdr:to>
    <xdr:sp macro="" textlink="">
      <xdr:nvSpPr>
        <xdr:cNvPr id="58885" name="Line 65">
          <a:extLst>
            <a:ext uri="{FF2B5EF4-FFF2-40B4-BE49-F238E27FC236}">
              <a16:creationId xmlns:a16="http://schemas.microsoft.com/office/drawing/2014/main" id="{00000000-0008-0000-0000-000005E60000}"/>
            </a:ext>
          </a:extLst>
        </xdr:cNvPr>
        <xdr:cNvSpPr>
          <a:spLocks noChangeShapeType="1"/>
        </xdr:cNvSpPr>
      </xdr:nvSpPr>
      <xdr:spPr bwMode="auto">
        <a:xfrm>
          <a:off x="2038350" y="7096125"/>
          <a:ext cx="0" cy="238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828675</xdr:colOff>
      <xdr:row>34</xdr:row>
      <xdr:rowOff>76200</xdr:rowOff>
    </xdr:from>
    <xdr:to>
      <xdr:col>3</xdr:col>
      <xdr:colOff>828675</xdr:colOff>
      <xdr:row>35</xdr:row>
      <xdr:rowOff>28575</xdr:rowOff>
    </xdr:to>
    <xdr:sp macro="" textlink="">
      <xdr:nvSpPr>
        <xdr:cNvPr id="58886" name="Line 66">
          <a:extLst>
            <a:ext uri="{FF2B5EF4-FFF2-40B4-BE49-F238E27FC236}">
              <a16:creationId xmlns:a16="http://schemas.microsoft.com/office/drawing/2014/main" id="{00000000-0008-0000-0000-000006E60000}"/>
            </a:ext>
          </a:extLst>
        </xdr:cNvPr>
        <xdr:cNvSpPr>
          <a:spLocks noChangeShapeType="1"/>
        </xdr:cNvSpPr>
      </xdr:nvSpPr>
      <xdr:spPr bwMode="auto">
        <a:xfrm>
          <a:off x="3333750" y="7153275"/>
          <a:ext cx="0" cy="1905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495300</xdr:colOff>
      <xdr:row>34</xdr:row>
      <xdr:rowOff>228600</xdr:rowOff>
    </xdr:from>
    <xdr:to>
      <xdr:col>3</xdr:col>
      <xdr:colOff>828675</xdr:colOff>
      <xdr:row>34</xdr:row>
      <xdr:rowOff>228600</xdr:rowOff>
    </xdr:to>
    <xdr:sp macro="" textlink="">
      <xdr:nvSpPr>
        <xdr:cNvPr id="58887" name="Line 67">
          <a:extLst>
            <a:ext uri="{FF2B5EF4-FFF2-40B4-BE49-F238E27FC236}">
              <a16:creationId xmlns:a16="http://schemas.microsoft.com/office/drawing/2014/main" id="{00000000-0008-0000-0000-000007E60000}"/>
            </a:ext>
          </a:extLst>
        </xdr:cNvPr>
        <xdr:cNvSpPr>
          <a:spLocks noChangeShapeType="1"/>
        </xdr:cNvSpPr>
      </xdr:nvSpPr>
      <xdr:spPr bwMode="auto">
        <a:xfrm>
          <a:off x="2038350" y="7305675"/>
          <a:ext cx="1295400" cy="0"/>
        </a:xfrm>
        <a:prstGeom prst="line">
          <a:avLst/>
        </a:prstGeom>
        <a:noFill/>
        <a:ln w="3175">
          <a:solidFill>
            <a:srgbClr val="000000"/>
          </a:solidFill>
          <a:round/>
          <a:headEnd type="stealth" w="sm" len="med"/>
          <a:tailEnd type="stealth" w="sm" len="med"/>
        </a:ln>
        <a:extLst>
          <a:ext uri="{909E8E84-426E-40DD-AFC4-6F175D3DCCD1}">
            <a14:hiddenFill xmlns:a14="http://schemas.microsoft.com/office/drawing/2010/main">
              <a:noFill/>
            </a14:hiddenFill>
          </a:ext>
        </a:extLst>
      </xdr:spPr>
    </xdr:sp>
    <xdr:clientData/>
  </xdr:twoCellAnchor>
  <xdr:twoCellAnchor>
    <xdr:from>
      <xdr:col>1</xdr:col>
      <xdr:colOff>47625</xdr:colOff>
      <xdr:row>29</xdr:row>
      <xdr:rowOff>66675</xdr:rowOff>
    </xdr:from>
    <xdr:to>
      <xdr:col>1</xdr:col>
      <xdr:colOff>47625</xdr:colOff>
      <xdr:row>32</xdr:row>
      <xdr:rowOff>85725</xdr:rowOff>
    </xdr:to>
    <xdr:sp macro="" textlink="">
      <xdr:nvSpPr>
        <xdr:cNvPr id="58888" name="Line 69">
          <a:extLst>
            <a:ext uri="{FF2B5EF4-FFF2-40B4-BE49-F238E27FC236}">
              <a16:creationId xmlns:a16="http://schemas.microsoft.com/office/drawing/2014/main" id="{00000000-0008-0000-0000-000008E60000}"/>
            </a:ext>
          </a:extLst>
        </xdr:cNvPr>
        <xdr:cNvSpPr>
          <a:spLocks noChangeShapeType="1"/>
        </xdr:cNvSpPr>
      </xdr:nvSpPr>
      <xdr:spPr bwMode="auto">
        <a:xfrm>
          <a:off x="628650" y="6000750"/>
          <a:ext cx="0" cy="733425"/>
        </a:xfrm>
        <a:prstGeom prst="line">
          <a:avLst/>
        </a:prstGeom>
        <a:noFill/>
        <a:ln w="3175">
          <a:solidFill>
            <a:srgbClr val="000000"/>
          </a:solidFill>
          <a:round/>
          <a:headEnd type="stealth" w="sm" len="med"/>
          <a:tailEnd type="stealth" w="sm" len="med"/>
        </a:ln>
        <a:extLst>
          <a:ext uri="{909E8E84-426E-40DD-AFC4-6F175D3DCCD1}">
            <a14:hiddenFill xmlns:a14="http://schemas.microsoft.com/office/drawing/2010/main">
              <a:noFill/>
            </a14:hiddenFill>
          </a:ext>
        </a:extLst>
      </xdr:spPr>
    </xdr:sp>
    <xdr:clientData/>
  </xdr:twoCellAnchor>
  <xdr:twoCellAnchor>
    <xdr:from>
      <xdr:col>5</xdr:col>
      <xdr:colOff>142875</xdr:colOff>
      <xdr:row>38</xdr:row>
      <xdr:rowOff>114300</xdr:rowOff>
    </xdr:from>
    <xdr:to>
      <xdr:col>5</xdr:col>
      <xdr:colOff>142875</xdr:colOff>
      <xdr:row>39</xdr:row>
      <xdr:rowOff>171450</xdr:rowOff>
    </xdr:to>
    <xdr:sp macro="" textlink="">
      <xdr:nvSpPr>
        <xdr:cNvPr id="58889" name="Line 70">
          <a:extLst>
            <a:ext uri="{FF2B5EF4-FFF2-40B4-BE49-F238E27FC236}">
              <a16:creationId xmlns:a16="http://schemas.microsoft.com/office/drawing/2014/main" id="{00000000-0008-0000-0000-000009E60000}"/>
            </a:ext>
          </a:extLst>
        </xdr:cNvPr>
        <xdr:cNvSpPr>
          <a:spLocks noChangeShapeType="1"/>
        </xdr:cNvSpPr>
      </xdr:nvSpPr>
      <xdr:spPr bwMode="auto">
        <a:xfrm>
          <a:off x="4572000" y="8058150"/>
          <a:ext cx="0" cy="2476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142875</xdr:colOff>
      <xdr:row>39</xdr:row>
      <xdr:rowOff>171450</xdr:rowOff>
    </xdr:from>
    <xdr:to>
      <xdr:col>5</xdr:col>
      <xdr:colOff>495300</xdr:colOff>
      <xdr:row>39</xdr:row>
      <xdr:rowOff>171450</xdr:rowOff>
    </xdr:to>
    <xdr:sp macro="" textlink="">
      <xdr:nvSpPr>
        <xdr:cNvPr id="58890" name="Line 71">
          <a:extLst>
            <a:ext uri="{FF2B5EF4-FFF2-40B4-BE49-F238E27FC236}">
              <a16:creationId xmlns:a16="http://schemas.microsoft.com/office/drawing/2014/main" id="{00000000-0008-0000-0000-00000AE60000}"/>
            </a:ext>
          </a:extLst>
        </xdr:cNvPr>
        <xdr:cNvSpPr>
          <a:spLocks noChangeShapeType="1"/>
        </xdr:cNvSpPr>
      </xdr:nvSpPr>
      <xdr:spPr bwMode="auto">
        <a:xfrm>
          <a:off x="4572000" y="8305800"/>
          <a:ext cx="35242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933450</xdr:colOff>
      <xdr:row>33</xdr:row>
      <xdr:rowOff>0</xdr:rowOff>
    </xdr:from>
    <xdr:to>
      <xdr:col>6</xdr:col>
      <xdr:colOff>47625</xdr:colOff>
      <xdr:row>33</xdr:row>
      <xdr:rowOff>0</xdr:rowOff>
    </xdr:to>
    <xdr:sp macro="" textlink="">
      <xdr:nvSpPr>
        <xdr:cNvPr id="58891" name="Line 72">
          <a:extLst>
            <a:ext uri="{FF2B5EF4-FFF2-40B4-BE49-F238E27FC236}">
              <a16:creationId xmlns:a16="http://schemas.microsoft.com/office/drawing/2014/main" id="{00000000-0008-0000-0000-00000BE60000}"/>
            </a:ext>
          </a:extLst>
        </xdr:cNvPr>
        <xdr:cNvSpPr>
          <a:spLocks noChangeShapeType="1"/>
        </xdr:cNvSpPr>
      </xdr:nvSpPr>
      <xdr:spPr bwMode="auto">
        <a:xfrm>
          <a:off x="3438525" y="6886575"/>
          <a:ext cx="200025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19050</xdr:colOff>
      <xdr:row>35</xdr:row>
      <xdr:rowOff>209550</xdr:rowOff>
    </xdr:from>
    <xdr:to>
      <xdr:col>6</xdr:col>
      <xdr:colOff>19050</xdr:colOff>
      <xdr:row>39</xdr:row>
      <xdr:rowOff>9525</xdr:rowOff>
    </xdr:to>
    <xdr:sp macro="" textlink="">
      <xdr:nvSpPr>
        <xdr:cNvPr id="58892" name="Line 73">
          <a:extLst>
            <a:ext uri="{FF2B5EF4-FFF2-40B4-BE49-F238E27FC236}">
              <a16:creationId xmlns:a16="http://schemas.microsoft.com/office/drawing/2014/main" id="{00000000-0008-0000-0000-00000CE60000}"/>
            </a:ext>
          </a:extLst>
        </xdr:cNvPr>
        <xdr:cNvSpPr>
          <a:spLocks noChangeShapeType="1"/>
        </xdr:cNvSpPr>
      </xdr:nvSpPr>
      <xdr:spPr bwMode="auto">
        <a:xfrm>
          <a:off x="5410200" y="7524750"/>
          <a:ext cx="0" cy="619125"/>
        </a:xfrm>
        <a:prstGeom prst="line">
          <a:avLst/>
        </a:prstGeom>
        <a:noFill/>
        <a:ln w="3175">
          <a:solidFill>
            <a:srgbClr val="000000"/>
          </a:solidFill>
          <a:round/>
          <a:headEnd/>
          <a:tailEnd type="stealth" w="sm" len="med"/>
        </a:ln>
        <a:extLst>
          <a:ext uri="{909E8E84-426E-40DD-AFC4-6F175D3DCCD1}">
            <a14:hiddenFill xmlns:a14="http://schemas.microsoft.com/office/drawing/2010/main">
              <a:noFill/>
            </a14:hiddenFill>
          </a:ext>
        </a:extLst>
      </xdr:spPr>
    </xdr:sp>
    <xdr:clientData/>
  </xdr:twoCellAnchor>
  <xdr:twoCellAnchor>
    <xdr:from>
      <xdr:col>6</xdr:col>
      <xdr:colOff>857250</xdr:colOff>
      <xdr:row>36</xdr:row>
      <xdr:rowOff>0</xdr:rowOff>
    </xdr:from>
    <xdr:to>
      <xdr:col>6</xdr:col>
      <xdr:colOff>857250</xdr:colOff>
      <xdr:row>39</xdr:row>
      <xdr:rowOff>171450</xdr:rowOff>
    </xdr:to>
    <xdr:sp macro="" textlink="">
      <xdr:nvSpPr>
        <xdr:cNvPr id="58893" name="Line 74">
          <a:extLst>
            <a:ext uri="{FF2B5EF4-FFF2-40B4-BE49-F238E27FC236}">
              <a16:creationId xmlns:a16="http://schemas.microsoft.com/office/drawing/2014/main" id="{00000000-0008-0000-0000-00000DE60000}"/>
            </a:ext>
          </a:extLst>
        </xdr:cNvPr>
        <xdr:cNvSpPr>
          <a:spLocks noChangeShapeType="1"/>
        </xdr:cNvSpPr>
      </xdr:nvSpPr>
      <xdr:spPr bwMode="auto">
        <a:xfrm>
          <a:off x="6248400" y="7562850"/>
          <a:ext cx="0" cy="742950"/>
        </a:xfrm>
        <a:prstGeom prst="line">
          <a:avLst/>
        </a:prstGeom>
        <a:noFill/>
        <a:ln w="3175">
          <a:solidFill>
            <a:srgbClr val="000000"/>
          </a:solidFill>
          <a:round/>
          <a:headEnd type="stealth" w="sm" len="med"/>
          <a:tailEnd type="stealth" w="sm" len="med"/>
        </a:ln>
        <a:extLst>
          <a:ext uri="{909E8E84-426E-40DD-AFC4-6F175D3DCCD1}">
            <a14:hiddenFill xmlns:a14="http://schemas.microsoft.com/office/drawing/2010/main">
              <a:noFill/>
            </a14:hiddenFill>
          </a:ext>
        </a:extLst>
      </xdr:spPr>
    </xdr:sp>
    <xdr:clientData/>
  </xdr:twoCellAnchor>
  <xdr:twoCellAnchor>
    <xdr:from>
      <xdr:col>7</xdr:col>
      <xdr:colOff>342900</xdr:colOff>
      <xdr:row>40</xdr:row>
      <xdr:rowOff>0</xdr:rowOff>
    </xdr:from>
    <xdr:to>
      <xdr:col>7</xdr:col>
      <xdr:colOff>523875</xdr:colOff>
      <xdr:row>40</xdr:row>
      <xdr:rowOff>0</xdr:rowOff>
    </xdr:to>
    <xdr:sp macro="" textlink="">
      <xdr:nvSpPr>
        <xdr:cNvPr id="58894" name="Line 77">
          <a:extLst>
            <a:ext uri="{FF2B5EF4-FFF2-40B4-BE49-F238E27FC236}">
              <a16:creationId xmlns:a16="http://schemas.microsoft.com/office/drawing/2014/main" id="{00000000-0008-0000-0000-00000EE60000}"/>
            </a:ext>
          </a:extLst>
        </xdr:cNvPr>
        <xdr:cNvSpPr>
          <a:spLocks noChangeShapeType="1"/>
        </xdr:cNvSpPr>
      </xdr:nvSpPr>
      <xdr:spPr bwMode="auto">
        <a:xfrm>
          <a:off x="6696075" y="8315325"/>
          <a:ext cx="18097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466725</xdr:colOff>
      <xdr:row>40</xdr:row>
      <xdr:rowOff>0</xdr:rowOff>
    </xdr:from>
    <xdr:to>
      <xdr:col>7</xdr:col>
      <xdr:colOff>466725</xdr:colOff>
      <xdr:row>41</xdr:row>
      <xdr:rowOff>19050</xdr:rowOff>
    </xdr:to>
    <xdr:sp macro="" textlink="">
      <xdr:nvSpPr>
        <xdr:cNvPr id="58895" name="Line 78">
          <a:extLst>
            <a:ext uri="{FF2B5EF4-FFF2-40B4-BE49-F238E27FC236}">
              <a16:creationId xmlns:a16="http://schemas.microsoft.com/office/drawing/2014/main" id="{00000000-0008-0000-0000-00000FE60000}"/>
            </a:ext>
          </a:extLst>
        </xdr:cNvPr>
        <xdr:cNvSpPr>
          <a:spLocks noChangeShapeType="1"/>
        </xdr:cNvSpPr>
      </xdr:nvSpPr>
      <xdr:spPr bwMode="auto">
        <a:xfrm>
          <a:off x="6819900" y="8315325"/>
          <a:ext cx="0" cy="219075"/>
        </a:xfrm>
        <a:prstGeom prst="line">
          <a:avLst/>
        </a:prstGeom>
        <a:noFill/>
        <a:ln w="3175">
          <a:solidFill>
            <a:srgbClr val="000000"/>
          </a:solidFill>
          <a:round/>
          <a:headEnd type="stealth" w="sm" len="med"/>
          <a:tailEnd/>
        </a:ln>
        <a:extLst>
          <a:ext uri="{909E8E84-426E-40DD-AFC4-6F175D3DCCD1}">
            <a14:hiddenFill xmlns:a14="http://schemas.microsoft.com/office/drawing/2010/main">
              <a:noFill/>
            </a14:hiddenFill>
          </a:ext>
        </a:extLst>
      </xdr:spPr>
    </xdr:sp>
    <xdr:clientData/>
  </xdr:twoCellAnchor>
  <xdr:twoCellAnchor>
    <xdr:from>
      <xdr:col>7</xdr:col>
      <xdr:colOff>466725</xdr:colOff>
      <xdr:row>38</xdr:row>
      <xdr:rowOff>19050</xdr:rowOff>
    </xdr:from>
    <xdr:to>
      <xdr:col>7</xdr:col>
      <xdr:colOff>466725</xdr:colOff>
      <xdr:row>39</xdr:row>
      <xdr:rowOff>9525</xdr:rowOff>
    </xdr:to>
    <xdr:sp macro="" textlink="">
      <xdr:nvSpPr>
        <xdr:cNvPr id="58896" name="Line 79">
          <a:extLst>
            <a:ext uri="{FF2B5EF4-FFF2-40B4-BE49-F238E27FC236}">
              <a16:creationId xmlns:a16="http://schemas.microsoft.com/office/drawing/2014/main" id="{00000000-0008-0000-0000-000010E60000}"/>
            </a:ext>
          </a:extLst>
        </xdr:cNvPr>
        <xdr:cNvSpPr>
          <a:spLocks noChangeShapeType="1"/>
        </xdr:cNvSpPr>
      </xdr:nvSpPr>
      <xdr:spPr bwMode="auto">
        <a:xfrm flipV="1">
          <a:off x="6819900" y="7962900"/>
          <a:ext cx="0" cy="180975"/>
        </a:xfrm>
        <a:prstGeom prst="line">
          <a:avLst/>
        </a:prstGeom>
        <a:noFill/>
        <a:ln w="3175">
          <a:solidFill>
            <a:srgbClr val="000000"/>
          </a:solidFill>
          <a:round/>
          <a:headEnd type="stealth" w="sm" len="med"/>
          <a:tailEnd/>
        </a:ln>
        <a:extLst>
          <a:ext uri="{909E8E84-426E-40DD-AFC4-6F175D3DCCD1}">
            <a14:hiddenFill xmlns:a14="http://schemas.microsoft.com/office/drawing/2010/main">
              <a:noFill/>
            </a14:hiddenFill>
          </a:ext>
        </a:extLst>
      </xdr:spPr>
    </xdr:sp>
    <xdr:clientData/>
  </xdr:twoCellAnchor>
  <xdr:twoCellAnchor>
    <xdr:from>
      <xdr:col>3</xdr:col>
      <xdr:colOff>0</xdr:colOff>
      <xdr:row>28</xdr:row>
      <xdr:rowOff>47625</xdr:rowOff>
    </xdr:from>
    <xdr:to>
      <xdr:col>3</xdr:col>
      <xdr:colOff>0</xdr:colOff>
      <xdr:row>30</xdr:row>
      <xdr:rowOff>66675</xdr:rowOff>
    </xdr:to>
    <xdr:sp macro="" textlink="">
      <xdr:nvSpPr>
        <xdr:cNvPr id="58897" name="Line 90">
          <a:extLst>
            <a:ext uri="{FF2B5EF4-FFF2-40B4-BE49-F238E27FC236}">
              <a16:creationId xmlns:a16="http://schemas.microsoft.com/office/drawing/2014/main" id="{00000000-0008-0000-0000-000011E60000}"/>
            </a:ext>
          </a:extLst>
        </xdr:cNvPr>
        <xdr:cNvSpPr>
          <a:spLocks noChangeShapeType="1"/>
        </xdr:cNvSpPr>
      </xdr:nvSpPr>
      <xdr:spPr bwMode="auto">
        <a:xfrm flipH="1" flipV="1">
          <a:off x="2505075" y="5743575"/>
          <a:ext cx="0" cy="495300"/>
        </a:xfrm>
        <a:prstGeom prst="line">
          <a:avLst/>
        </a:prstGeom>
        <a:noFill/>
        <a:ln w="3175">
          <a:solidFill>
            <a:srgbClr val="000000"/>
          </a:solidFill>
          <a:round/>
          <a:headEnd type="stealth" w="sm" len="med"/>
          <a:tailEnd type="stealth" w="sm" len="med"/>
        </a:ln>
        <a:extLst>
          <a:ext uri="{909E8E84-426E-40DD-AFC4-6F175D3DCCD1}">
            <a14:hiddenFill xmlns:a14="http://schemas.microsoft.com/office/drawing/2010/main">
              <a:noFill/>
            </a14:hiddenFill>
          </a:ext>
        </a:extLst>
      </xdr:spPr>
    </xdr:sp>
    <xdr:clientData/>
  </xdr:twoCellAnchor>
  <xdr:twoCellAnchor>
    <xdr:from>
      <xdr:col>2</xdr:col>
      <xdr:colOff>0</xdr:colOff>
      <xdr:row>53</xdr:row>
      <xdr:rowOff>0</xdr:rowOff>
    </xdr:from>
    <xdr:to>
      <xdr:col>3</xdr:col>
      <xdr:colOff>0</xdr:colOff>
      <xdr:row>53</xdr:row>
      <xdr:rowOff>0</xdr:rowOff>
    </xdr:to>
    <xdr:sp macro="" textlink="">
      <xdr:nvSpPr>
        <xdr:cNvPr id="58898" name="Line 95">
          <a:extLst>
            <a:ext uri="{FF2B5EF4-FFF2-40B4-BE49-F238E27FC236}">
              <a16:creationId xmlns:a16="http://schemas.microsoft.com/office/drawing/2014/main" id="{00000000-0008-0000-0000-000012E60000}"/>
            </a:ext>
          </a:extLst>
        </xdr:cNvPr>
        <xdr:cNvSpPr>
          <a:spLocks noChangeShapeType="1"/>
        </xdr:cNvSpPr>
      </xdr:nvSpPr>
      <xdr:spPr bwMode="auto">
        <a:xfrm>
          <a:off x="1543050" y="11163300"/>
          <a:ext cx="9620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49</xdr:row>
      <xdr:rowOff>123825</xdr:rowOff>
    </xdr:from>
    <xdr:to>
      <xdr:col>3</xdr:col>
      <xdr:colOff>447675</xdr:colOff>
      <xdr:row>53</xdr:row>
      <xdr:rowOff>0</xdr:rowOff>
    </xdr:to>
    <xdr:sp macro="" textlink="">
      <xdr:nvSpPr>
        <xdr:cNvPr id="58899" name="Line 96">
          <a:extLst>
            <a:ext uri="{FF2B5EF4-FFF2-40B4-BE49-F238E27FC236}">
              <a16:creationId xmlns:a16="http://schemas.microsoft.com/office/drawing/2014/main" id="{00000000-0008-0000-0000-000013E60000}"/>
            </a:ext>
          </a:extLst>
        </xdr:cNvPr>
        <xdr:cNvSpPr>
          <a:spLocks noChangeShapeType="1"/>
        </xdr:cNvSpPr>
      </xdr:nvSpPr>
      <xdr:spPr bwMode="auto">
        <a:xfrm flipV="1">
          <a:off x="2505075" y="10353675"/>
          <a:ext cx="447675" cy="8096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561975</xdr:colOff>
      <xdr:row>49</xdr:row>
      <xdr:rowOff>123825</xdr:rowOff>
    </xdr:from>
    <xdr:to>
      <xdr:col>2</xdr:col>
      <xdr:colOff>0</xdr:colOff>
      <xdr:row>53</xdr:row>
      <xdr:rowOff>0</xdr:rowOff>
    </xdr:to>
    <xdr:sp macro="" textlink="">
      <xdr:nvSpPr>
        <xdr:cNvPr id="58900" name="Line 97">
          <a:extLst>
            <a:ext uri="{FF2B5EF4-FFF2-40B4-BE49-F238E27FC236}">
              <a16:creationId xmlns:a16="http://schemas.microsoft.com/office/drawing/2014/main" id="{00000000-0008-0000-0000-000014E60000}"/>
            </a:ext>
          </a:extLst>
        </xdr:cNvPr>
        <xdr:cNvSpPr>
          <a:spLocks noChangeShapeType="1"/>
        </xdr:cNvSpPr>
      </xdr:nvSpPr>
      <xdr:spPr bwMode="auto">
        <a:xfrm flipH="1" flipV="1">
          <a:off x="1143000" y="10353675"/>
          <a:ext cx="400050" cy="8096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466725</xdr:colOff>
      <xdr:row>50</xdr:row>
      <xdr:rowOff>104775</xdr:rowOff>
    </xdr:from>
    <xdr:to>
      <xdr:col>1</xdr:col>
      <xdr:colOff>685800</xdr:colOff>
      <xdr:row>50</xdr:row>
      <xdr:rowOff>104775</xdr:rowOff>
    </xdr:to>
    <xdr:sp macro="" textlink="">
      <xdr:nvSpPr>
        <xdr:cNvPr id="58901" name="Line 98">
          <a:extLst>
            <a:ext uri="{FF2B5EF4-FFF2-40B4-BE49-F238E27FC236}">
              <a16:creationId xmlns:a16="http://schemas.microsoft.com/office/drawing/2014/main" id="{00000000-0008-0000-0000-000015E60000}"/>
            </a:ext>
          </a:extLst>
        </xdr:cNvPr>
        <xdr:cNvSpPr>
          <a:spLocks noChangeShapeType="1"/>
        </xdr:cNvSpPr>
      </xdr:nvSpPr>
      <xdr:spPr bwMode="auto">
        <a:xfrm flipH="1">
          <a:off x="1047750" y="10582275"/>
          <a:ext cx="2190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323850</xdr:colOff>
      <xdr:row>50</xdr:row>
      <xdr:rowOff>104775</xdr:rowOff>
    </xdr:from>
    <xdr:to>
      <xdr:col>3</xdr:col>
      <xdr:colOff>552450</xdr:colOff>
      <xdr:row>50</xdr:row>
      <xdr:rowOff>104775</xdr:rowOff>
    </xdr:to>
    <xdr:sp macro="" textlink="">
      <xdr:nvSpPr>
        <xdr:cNvPr id="58902" name="Line 99">
          <a:extLst>
            <a:ext uri="{FF2B5EF4-FFF2-40B4-BE49-F238E27FC236}">
              <a16:creationId xmlns:a16="http://schemas.microsoft.com/office/drawing/2014/main" id="{00000000-0008-0000-0000-000016E60000}"/>
            </a:ext>
          </a:extLst>
        </xdr:cNvPr>
        <xdr:cNvSpPr>
          <a:spLocks noChangeShapeType="1"/>
        </xdr:cNvSpPr>
      </xdr:nvSpPr>
      <xdr:spPr bwMode="auto">
        <a:xfrm>
          <a:off x="2828925" y="10582275"/>
          <a:ext cx="2286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466725</xdr:colOff>
      <xdr:row>50</xdr:row>
      <xdr:rowOff>95250</xdr:rowOff>
    </xdr:from>
    <xdr:to>
      <xdr:col>1</xdr:col>
      <xdr:colOff>895350</xdr:colOff>
      <xdr:row>54</xdr:row>
      <xdr:rowOff>0</xdr:rowOff>
    </xdr:to>
    <xdr:sp macro="" textlink="">
      <xdr:nvSpPr>
        <xdr:cNvPr id="58903" name="Line 100">
          <a:extLst>
            <a:ext uri="{FF2B5EF4-FFF2-40B4-BE49-F238E27FC236}">
              <a16:creationId xmlns:a16="http://schemas.microsoft.com/office/drawing/2014/main" id="{00000000-0008-0000-0000-000017E60000}"/>
            </a:ext>
          </a:extLst>
        </xdr:cNvPr>
        <xdr:cNvSpPr>
          <a:spLocks noChangeShapeType="1"/>
        </xdr:cNvSpPr>
      </xdr:nvSpPr>
      <xdr:spPr bwMode="auto">
        <a:xfrm>
          <a:off x="1047750" y="10572750"/>
          <a:ext cx="428625" cy="78105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895350</xdr:colOff>
      <xdr:row>54</xdr:row>
      <xdr:rowOff>0</xdr:rowOff>
    </xdr:from>
    <xdr:to>
      <xdr:col>3</xdr:col>
      <xdr:colOff>95250</xdr:colOff>
      <xdr:row>54</xdr:row>
      <xdr:rowOff>0</xdr:rowOff>
    </xdr:to>
    <xdr:sp macro="" textlink="">
      <xdr:nvSpPr>
        <xdr:cNvPr id="58904" name="Line 103">
          <a:extLst>
            <a:ext uri="{FF2B5EF4-FFF2-40B4-BE49-F238E27FC236}">
              <a16:creationId xmlns:a16="http://schemas.microsoft.com/office/drawing/2014/main" id="{00000000-0008-0000-0000-000018E60000}"/>
            </a:ext>
          </a:extLst>
        </xdr:cNvPr>
        <xdr:cNvSpPr>
          <a:spLocks noChangeShapeType="1"/>
        </xdr:cNvSpPr>
      </xdr:nvSpPr>
      <xdr:spPr bwMode="auto">
        <a:xfrm>
          <a:off x="1476375" y="11353800"/>
          <a:ext cx="112395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85725</xdr:colOff>
      <xdr:row>50</xdr:row>
      <xdr:rowOff>104775</xdr:rowOff>
    </xdr:from>
    <xdr:to>
      <xdr:col>3</xdr:col>
      <xdr:colOff>542925</xdr:colOff>
      <xdr:row>54</xdr:row>
      <xdr:rowOff>0</xdr:rowOff>
    </xdr:to>
    <xdr:sp macro="" textlink="">
      <xdr:nvSpPr>
        <xdr:cNvPr id="58905" name="Line 105">
          <a:extLst>
            <a:ext uri="{FF2B5EF4-FFF2-40B4-BE49-F238E27FC236}">
              <a16:creationId xmlns:a16="http://schemas.microsoft.com/office/drawing/2014/main" id="{00000000-0008-0000-0000-000019E60000}"/>
            </a:ext>
          </a:extLst>
        </xdr:cNvPr>
        <xdr:cNvSpPr>
          <a:spLocks noChangeShapeType="1"/>
        </xdr:cNvSpPr>
      </xdr:nvSpPr>
      <xdr:spPr bwMode="auto">
        <a:xfrm flipV="1">
          <a:off x="2590800" y="10582275"/>
          <a:ext cx="457200" cy="7715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228600</xdr:colOff>
      <xdr:row>49</xdr:row>
      <xdr:rowOff>123825</xdr:rowOff>
    </xdr:from>
    <xdr:to>
      <xdr:col>1</xdr:col>
      <xdr:colOff>561975</xdr:colOff>
      <xdr:row>49</xdr:row>
      <xdr:rowOff>123825</xdr:rowOff>
    </xdr:to>
    <xdr:sp macro="" textlink="">
      <xdr:nvSpPr>
        <xdr:cNvPr id="58906" name="Line 106">
          <a:extLst>
            <a:ext uri="{FF2B5EF4-FFF2-40B4-BE49-F238E27FC236}">
              <a16:creationId xmlns:a16="http://schemas.microsoft.com/office/drawing/2014/main" id="{00000000-0008-0000-0000-00001AE60000}"/>
            </a:ext>
          </a:extLst>
        </xdr:cNvPr>
        <xdr:cNvSpPr>
          <a:spLocks noChangeShapeType="1"/>
        </xdr:cNvSpPr>
      </xdr:nvSpPr>
      <xdr:spPr bwMode="auto">
        <a:xfrm flipH="1">
          <a:off x="809625" y="10353675"/>
          <a:ext cx="3333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447675</xdr:colOff>
      <xdr:row>49</xdr:row>
      <xdr:rowOff>123825</xdr:rowOff>
    </xdr:from>
    <xdr:to>
      <xdr:col>4</xdr:col>
      <xdr:colOff>19050</xdr:colOff>
      <xdr:row>49</xdr:row>
      <xdr:rowOff>123825</xdr:rowOff>
    </xdr:to>
    <xdr:sp macro="" textlink="">
      <xdr:nvSpPr>
        <xdr:cNvPr id="58907" name="Line 108">
          <a:extLst>
            <a:ext uri="{FF2B5EF4-FFF2-40B4-BE49-F238E27FC236}">
              <a16:creationId xmlns:a16="http://schemas.microsoft.com/office/drawing/2014/main" id="{00000000-0008-0000-0000-00001BE60000}"/>
            </a:ext>
          </a:extLst>
        </xdr:cNvPr>
        <xdr:cNvSpPr>
          <a:spLocks noChangeShapeType="1"/>
        </xdr:cNvSpPr>
      </xdr:nvSpPr>
      <xdr:spPr bwMode="auto">
        <a:xfrm>
          <a:off x="2952750" y="10353675"/>
          <a:ext cx="5334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676275</xdr:colOff>
      <xdr:row>35</xdr:row>
      <xdr:rowOff>142875</xdr:rowOff>
    </xdr:from>
    <xdr:to>
      <xdr:col>4</xdr:col>
      <xdr:colOff>828675</xdr:colOff>
      <xdr:row>36</xdr:row>
      <xdr:rowOff>47625</xdr:rowOff>
    </xdr:to>
    <xdr:sp macro="" textlink="">
      <xdr:nvSpPr>
        <xdr:cNvPr id="58908" name="Oval 109">
          <a:extLst>
            <a:ext uri="{FF2B5EF4-FFF2-40B4-BE49-F238E27FC236}">
              <a16:creationId xmlns:a16="http://schemas.microsoft.com/office/drawing/2014/main" id="{00000000-0008-0000-0000-00001CE60000}"/>
            </a:ext>
          </a:extLst>
        </xdr:cNvPr>
        <xdr:cNvSpPr>
          <a:spLocks noChangeArrowheads="1"/>
        </xdr:cNvSpPr>
      </xdr:nvSpPr>
      <xdr:spPr bwMode="auto">
        <a:xfrm>
          <a:off x="4143375" y="7458075"/>
          <a:ext cx="152400" cy="152400"/>
        </a:xfrm>
        <a:prstGeom prst="ellipse">
          <a:avLst/>
        </a:prstGeom>
        <a:solidFill>
          <a:srgbClr val="FFFFFF"/>
        </a:solidFill>
        <a:ln w="9525">
          <a:solidFill>
            <a:srgbClr val="000000"/>
          </a:solidFill>
          <a:round/>
          <a:headEnd/>
          <a:tailEnd/>
        </a:ln>
      </xdr:spPr>
    </xdr:sp>
    <xdr:clientData/>
  </xdr:twoCellAnchor>
  <xdr:twoCellAnchor>
    <xdr:from>
      <xdr:col>4</xdr:col>
      <xdr:colOff>847725</xdr:colOff>
      <xdr:row>36</xdr:row>
      <xdr:rowOff>47625</xdr:rowOff>
    </xdr:from>
    <xdr:to>
      <xdr:col>5</xdr:col>
      <xdr:colOff>38100</xdr:colOff>
      <xdr:row>37</xdr:row>
      <xdr:rowOff>19050</xdr:rowOff>
    </xdr:to>
    <xdr:sp macro="" textlink="">
      <xdr:nvSpPr>
        <xdr:cNvPr id="58909" name="Oval 110">
          <a:extLst>
            <a:ext uri="{FF2B5EF4-FFF2-40B4-BE49-F238E27FC236}">
              <a16:creationId xmlns:a16="http://schemas.microsoft.com/office/drawing/2014/main" id="{00000000-0008-0000-0000-00001DE60000}"/>
            </a:ext>
          </a:extLst>
        </xdr:cNvPr>
        <xdr:cNvSpPr>
          <a:spLocks noChangeArrowheads="1"/>
        </xdr:cNvSpPr>
      </xdr:nvSpPr>
      <xdr:spPr bwMode="auto">
        <a:xfrm>
          <a:off x="4314825" y="7610475"/>
          <a:ext cx="152400" cy="161925"/>
        </a:xfrm>
        <a:prstGeom prst="ellipse">
          <a:avLst/>
        </a:prstGeom>
        <a:solidFill>
          <a:srgbClr val="FFFFFF"/>
        </a:solidFill>
        <a:ln w="9525">
          <a:solidFill>
            <a:srgbClr val="000000"/>
          </a:solidFill>
          <a:round/>
          <a:headEnd/>
          <a:tailEnd/>
        </a:ln>
      </xdr:spPr>
    </xdr:sp>
    <xdr:clientData/>
  </xdr:twoCellAnchor>
  <xdr:twoCellAnchor>
    <xdr:from>
      <xdr:col>4</xdr:col>
      <xdr:colOff>742950</xdr:colOff>
      <xdr:row>36</xdr:row>
      <xdr:rowOff>47625</xdr:rowOff>
    </xdr:from>
    <xdr:to>
      <xdr:col>4</xdr:col>
      <xdr:colOff>838200</xdr:colOff>
      <xdr:row>36</xdr:row>
      <xdr:rowOff>171450</xdr:rowOff>
    </xdr:to>
    <xdr:sp macro="" textlink="">
      <xdr:nvSpPr>
        <xdr:cNvPr id="58910" name="Oval 111">
          <a:extLst>
            <a:ext uri="{FF2B5EF4-FFF2-40B4-BE49-F238E27FC236}">
              <a16:creationId xmlns:a16="http://schemas.microsoft.com/office/drawing/2014/main" id="{00000000-0008-0000-0000-00001EE60000}"/>
            </a:ext>
          </a:extLst>
        </xdr:cNvPr>
        <xdr:cNvSpPr>
          <a:spLocks noChangeArrowheads="1"/>
        </xdr:cNvSpPr>
      </xdr:nvSpPr>
      <xdr:spPr bwMode="auto">
        <a:xfrm>
          <a:off x="4210050" y="7610475"/>
          <a:ext cx="95250" cy="123825"/>
        </a:xfrm>
        <a:prstGeom prst="ellipse">
          <a:avLst/>
        </a:prstGeom>
        <a:solidFill>
          <a:srgbClr val="FFFFFF"/>
        </a:solidFill>
        <a:ln w="9525">
          <a:solidFill>
            <a:srgbClr val="000000"/>
          </a:solidFill>
          <a:round/>
          <a:headEnd/>
          <a:tailEnd/>
        </a:ln>
      </xdr:spPr>
    </xdr:sp>
    <xdr:clientData/>
  </xdr:twoCellAnchor>
  <xdr:twoCellAnchor>
    <xdr:from>
      <xdr:col>4</xdr:col>
      <xdr:colOff>571500</xdr:colOff>
      <xdr:row>35</xdr:row>
      <xdr:rowOff>57150</xdr:rowOff>
    </xdr:from>
    <xdr:to>
      <xdr:col>4</xdr:col>
      <xdr:colOff>714375</xdr:colOff>
      <xdr:row>35</xdr:row>
      <xdr:rowOff>200025</xdr:rowOff>
    </xdr:to>
    <xdr:sp macro="" textlink="">
      <xdr:nvSpPr>
        <xdr:cNvPr id="58911" name="Oval 112">
          <a:extLst>
            <a:ext uri="{FF2B5EF4-FFF2-40B4-BE49-F238E27FC236}">
              <a16:creationId xmlns:a16="http://schemas.microsoft.com/office/drawing/2014/main" id="{00000000-0008-0000-0000-00001FE60000}"/>
            </a:ext>
          </a:extLst>
        </xdr:cNvPr>
        <xdr:cNvSpPr>
          <a:spLocks noChangeArrowheads="1"/>
        </xdr:cNvSpPr>
      </xdr:nvSpPr>
      <xdr:spPr bwMode="auto">
        <a:xfrm>
          <a:off x="4038600" y="7372350"/>
          <a:ext cx="142875" cy="142875"/>
        </a:xfrm>
        <a:prstGeom prst="ellipse">
          <a:avLst/>
        </a:prstGeom>
        <a:solidFill>
          <a:srgbClr val="FFFFFF"/>
        </a:solidFill>
        <a:ln w="9525">
          <a:solidFill>
            <a:srgbClr val="000000"/>
          </a:solidFill>
          <a:round/>
          <a:headEnd/>
          <a:tailEnd/>
        </a:ln>
      </xdr:spPr>
    </xdr:sp>
    <xdr:clientData/>
  </xdr:twoCellAnchor>
  <xdr:twoCellAnchor>
    <xdr:from>
      <xdr:col>4</xdr:col>
      <xdr:colOff>809625</xdr:colOff>
      <xdr:row>35</xdr:row>
      <xdr:rowOff>219075</xdr:rowOff>
    </xdr:from>
    <xdr:to>
      <xdr:col>4</xdr:col>
      <xdr:colOff>904875</xdr:colOff>
      <xdr:row>36</xdr:row>
      <xdr:rowOff>76200</xdr:rowOff>
    </xdr:to>
    <xdr:sp macro="" textlink="">
      <xdr:nvSpPr>
        <xdr:cNvPr id="58912" name="Oval 113">
          <a:extLst>
            <a:ext uri="{FF2B5EF4-FFF2-40B4-BE49-F238E27FC236}">
              <a16:creationId xmlns:a16="http://schemas.microsoft.com/office/drawing/2014/main" id="{00000000-0008-0000-0000-000020E60000}"/>
            </a:ext>
          </a:extLst>
        </xdr:cNvPr>
        <xdr:cNvSpPr>
          <a:spLocks noChangeArrowheads="1"/>
        </xdr:cNvSpPr>
      </xdr:nvSpPr>
      <xdr:spPr bwMode="auto">
        <a:xfrm>
          <a:off x="4276725" y="7534275"/>
          <a:ext cx="95250" cy="104775"/>
        </a:xfrm>
        <a:prstGeom prst="ellipse">
          <a:avLst/>
        </a:prstGeom>
        <a:solidFill>
          <a:srgbClr val="FFFFFF"/>
        </a:solidFill>
        <a:ln w="9525">
          <a:solidFill>
            <a:srgbClr val="000000"/>
          </a:solidFill>
          <a:round/>
          <a:headEnd/>
          <a:tailEnd/>
        </a:ln>
      </xdr:spPr>
    </xdr:sp>
    <xdr:clientData/>
  </xdr:twoCellAnchor>
  <xdr:twoCellAnchor>
    <xdr:from>
      <xdr:col>5</xdr:col>
      <xdr:colOff>19050</xdr:colOff>
      <xdr:row>36</xdr:row>
      <xdr:rowOff>76200</xdr:rowOff>
    </xdr:from>
    <xdr:to>
      <xdr:col>5</xdr:col>
      <xdr:colOff>104775</xdr:colOff>
      <xdr:row>37</xdr:row>
      <xdr:rowOff>9525</xdr:rowOff>
    </xdr:to>
    <xdr:sp macro="" textlink="">
      <xdr:nvSpPr>
        <xdr:cNvPr id="58913" name="Oval 114">
          <a:extLst>
            <a:ext uri="{FF2B5EF4-FFF2-40B4-BE49-F238E27FC236}">
              <a16:creationId xmlns:a16="http://schemas.microsoft.com/office/drawing/2014/main" id="{00000000-0008-0000-0000-000021E60000}"/>
            </a:ext>
          </a:extLst>
        </xdr:cNvPr>
        <xdr:cNvSpPr>
          <a:spLocks noChangeArrowheads="1"/>
        </xdr:cNvSpPr>
      </xdr:nvSpPr>
      <xdr:spPr bwMode="auto">
        <a:xfrm>
          <a:off x="4448175" y="7639050"/>
          <a:ext cx="85725" cy="123825"/>
        </a:xfrm>
        <a:prstGeom prst="ellipse">
          <a:avLst/>
        </a:prstGeom>
        <a:solidFill>
          <a:srgbClr val="FFFFFF"/>
        </a:solidFill>
        <a:ln w="9525">
          <a:solidFill>
            <a:srgbClr val="000000"/>
          </a:solidFill>
          <a:round/>
          <a:headEnd/>
          <a:tailEnd/>
        </a:ln>
      </xdr:spPr>
    </xdr:sp>
    <xdr:clientData/>
  </xdr:twoCellAnchor>
  <xdr:twoCellAnchor>
    <xdr:from>
      <xdr:col>4</xdr:col>
      <xdr:colOff>485775</xdr:colOff>
      <xdr:row>35</xdr:row>
      <xdr:rowOff>142875</xdr:rowOff>
    </xdr:from>
    <xdr:to>
      <xdr:col>4</xdr:col>
      <xdr:colOff>600075</xdr:colOff>
      <xdr:row>36</xdr:row>
      <xdr:rowOff>9525</xdr:rowOff>
    </xdr:to>
    <xdr:sp macro="" textlink="">
      <xdr:nvSpPr>
        <xdr:cNvPr id="58914" name="Oval 115">
          <a:extLst>
            <a:ext uri="{FF2B5EF4-FFF2-40B4-BE49-F238E27FC236}">
              <a16:creationId xmlns:a16="http://schemas.microsoft.com/office/drawing/2014/main" id="{00000000-0008-0000-0000-000022E60000}"/>
            </a:ext>
          </a:extLst>
        </xdr:cNvPr>
        <xdr:cNvSpPr>
          <a:spLocks noChangeArrowheads="1"/>
        </xdr:cNvSpPr>
      </xdr:nvSpPr>
      <xdr:spPr bwMode="auto">
        <a:xfrm>
          <a:off x="3952875" y="7458075"/>
          <a:ext cx="114300" cy="114300"/>
        </a:xfrm>
        <a:prstGeom prst="ellipse">
          <a:avLst/>
        </a:prstGeom>
        <a:solidFill>
          <a:srgbClr val="FFFFFF"/>
        </a:solidFill>
        <a:ln w="9525">
          <a:solidFill>
            <a:srgbClr val="000000"/>
          </a:solidFill>
          <a:round/>
          <a:headEnd/>
          <a:tailEnd/>
        </a:ln>
      </xdr:spPr>
    </xdr:sp>
    <xdr:clientData/>
  </xdr:twoCellAnchor>
  <xdr:twoCellAnchor>
    <xdr:from>
      <xdr:col>4</xdr:col>
      <xdr:colOff>581025</xdr:colOff>
      <xdr:row>35</xdr:row>
      <xdr:rowOff>200025</xdr:rowOff>
    </xdr:from>
    <xdr:to>
      <xdr:col>4</xdr:col>
      <xdr:colOff>666750</xdr:colOff>
      <xdr:row>36</xdr:row>
      <xdr:rowOff>66675</xdr:rowOff>
    </xdr:to>
    <xdr:sp macro="" textlink="">
      <xdr:nvSpPr>
        <xdr:cNvPr id="58915" name="Oval 116">
          <a:extLst>
            <a:ext uri="{FF2B5EF4-FFF2-40B4-BE49-F238E27FC236}">
              <a16:creationId xmlns:a16="http://schemas.microsoft.com/office/drawing/2014/main" id="{00000000-0008-0000-0000-000023E60000}"/>
            </a:ext>
          </a:extLst>
        </xdr:cNvPr>
        <xdr:cNvSpPr>
          <a:spLocks noChangeArrowheads="1"/>
        </xdr:cNvSpPr>
      </xdr:nvSpPr>
      <xdr:spPr bwMode="auto">
        <a:xfrm>
          <a:off x="4048125" y="7515225"/>
          <a:ext cx="85725" cy="114300"/>
        </a:xfrm>
        <a:prstGeom prst="ellipse">
          <a:avLst/>
        </a:prstGeom>
        <a:solidFill>
          <a:srgbClr val="FFFFFF"/>
        </a:solidFill>
        <a:ln w="9525">
          <a:solidFill>
            <a:srgbClr val="000000"/>
          </a:solidFill>
          <a:round/>
          <a:headEnd/>
          <a:tailEnd/>
        </a:ln>
      </xdr:spPr>
    </xdr:sp>
    <xdr:clientData/>
  </xdr:twoCellAnchor>
  <xdr:twoCellAnchor>
    <xdr:from>
      <xdr:col>4</xdr:col>
      <xdr:colOff>942975</xdr:colOff>
      <xdr:row>37</xdr:row>
      <xdr:rowOff>19050</xdr:rowOff>
    </xdr:from>
    <xdr:to>
      <xdr:col>5</xdr:col>
      <xdr:colOff>142875</xdr:colOff>
      <xdr:row>37</xdr:row>
      <xdr:rowOff>152400</xdr:rowOff>
    </xdr:to>
    <xdr:sp macro="" textlink="">
      <xdr:nvSpPr>
        <xdr:cNvPr id="58916" name="Oval 117">
          <a:extLst>
            <a:ext uri="{FF2B5EF4-FFF2-40B4-BE49-F238E27FC236}">
              <a16:creationId xmlns:a16="http://schemas.microsoft.com/office/drawing/2014/main" id="{00000000-0008-0000-0000-000024E60000}"/>
            </a:ext>
          </a:extLst>
        </xdr:cNvPr>
        <xdr:cNvSpPr>
          <a:spLocks noChangeArrowheads="1"/>
        </xdr:cNvSpPr>
      </xdr:nvSpPr>
      <xdr:spPr bwMode="auto">
        <a:xfrm>
          <a:off x="4410075" y="7772400"/>
          <a:ext cx="161925" cy="133350"/>
        </a:xfrm>
        <a:prstGeom prst="ellipse">
          <a:avLst/>
        </a:prstGeom>
        <a:solidFill>
          <a:srgbClr val="FFFFFF"/>
        </a:solidFill>
        <a:ln w="9525">
          <a:solidFill>
            <a:srgbClr val="000000"/>
          </a:solidFill>
          <a:round/>
          <a:headEnd/>
          <a:tailEnd/>
        </a:ln>
      </xdr:spPr>
    </xdr:sp>
    <xdr:clientData/>
  </xdr:twoCellAnchor>
  <xdr:twoCellAnchor>
    <xdr:from>
      <xdr:col>4</xdr:col>
      <xdr:colOff>657225</xdr:colOff>
      <xdr:row>36</xdr:row>
      <xdr:rowOff>28575</xdr:rowOff>
    </xdr:from>
    <xdr:to>
      <xdr:col>4</xdr:col>
      <xdr:colOff>752475</xdr:colOff>
      <xdr:row>36</xdr:row>
      <xdr:rowOff>123825</xdr:rowOff>
    </xdr:to>
    <xdr:sp macro="" textlink="">
      <xdr:nvSpPr>
        <xdr:cNvPr id="58917" name="Oval 118">
          <a:extLst>
            <a:ext uri="{FF2B5EF4-FFF2-40B4-BE49-F238E27FC236}">
              <a16:creationId xmlns:a16="http://schemas.microsoft.com/office/drawing/2014/main" id="{00000000-0008-0000-0000-000025E60000}"/>
            </a:ext>
          </a:extLst>
        </xdr:cNvPr>
        <xdr:cNvSpPr>
          <a:spLocks noChangeArrowheads="1"/>
        </xdr:cNvSpPr>
      </xdr:nvSpPr>
      <xdr:spPr bwMode="auto">
        <a:xfrm>
          <a:off x="4124325" y="7591425"/>
          <a:ext cx="95250" cy="95250"/>
        </a:xfrm>
        <a:prstGeom prst="ellipse">
          <a:avLst/>
        </a:prstGeom>
        <a:solidFill>
          <a:srgbClr val="FFFFFF"/>
        </a:solidFill>
        <a:ln w="9525">
          <a:solidFill>
            <a:srgbClr val="000000"/>
          </a:solidFill>
          <a:round/>
          <a:headEnd/>
          <a:tailEnd/>
        </a:ln>
      </xdr:spPr>
    </xdr:sp>
    <xdr:clientData/>
  </xdr:twoCellAnchor>
  <xdr:twoCellAnchor>
    <xdr:from>
      <xdr:col>5</xdr:col>
      <xdr:colOff>133350</xdr:colOff>
      <xdr:row>37</xdr:row>
      <xdr:rowOff>28575</xdr:rowOff>
    </xdr:from>
    <xdr:to>
      <xdr:col>5</xdr:col>
      <xdr:colOff>247650</xdr:colOff>
      <xdr:row>37</xdr:row>
      <xdr:rowOff>104775</xdr:rowOff>
    </xdr:to>
    <xdr:sp macro="" textlink="">
      <xdr:nvSpPr>
        <xdr:cNvPr id="58918" name="Oval 119">
          <a:extLst>
            <a:ext uri="{FF2B5EF4-FFF2-40B4-BE49-F238E27FC236}">
              <a16:creationId xmlns:a16="http://schemas.microsoft.com/office/drawing/2014/main" id="{00000000-0008-0000-0000-000026E60000}"/>
            </a:ext>
          </a:extLst>
        </xdr:cNvPr>
        <xdr:cNvSpPr>
          <a:spLocks noChangeArrowheads="1"/>
        </xdr:cNvSpPr>
      </xdr:nvSpPr>
      <xdr:spPr bwMode="auto">
        <a:xfrm>
          <a:off x="4562475" y="7781925"/>
          <a:ext cx="114300" cy="76200"/>
        </a:xfrm>
        <a:prstGeom prst="ellipse">
          <a:avLst/>
        </a:prstGeom>
        <a:solidFill>
          <a:srgbClr val="FFFFFF"/>
        </a:solidFill>
        <a:ln w="9525">
          <a:solidFill>
            <a:srgbClr val="000000"/>
          </a:solidFill>
          <a:round/>
          <a:headEnd/>
          <a:tailEnd/>
        </a:ln>
      </xdr:spPr>
    </xdr:sp>
    <xdr:clientData/>
  </xdr:twoCellAnchor>
  <xdr:twoCellAnchor>
    <xdr:from>
      <xdr:col>4</xdr:col>
      <xdr:colOff>876300</xdr:colOff>
      <xdr:row>37</xdr:row>
      <xdr:rowOff>9525</xdr:rowOff>
    </xdr:from>
    <xdr:to>
      <xdr:col>5</xdr:col>
      <xdr:colOff>19050</xdr:colOff>
      <xdr:row>37</xdr:row>
      <xdr:rowOff>95250</xdr:rowOff>
    </xdr:to>
    <xdr:sp macro="" textlink="">
      <xdr:nvSpPr>
        <xdr:cNvPr id="58919" name="Oval 120">
          <a:extLst>
            <a:ext uri="{FF2B5EF4-FFF2-40B4-BE49-F238E27FC236}">
              <a16:creationId xmlns:a16="http://schemas.microsoft.com/office/drawing/2014/main" id="{00000000-0008-0000-0000-000027E60000}"/>
            </a:ext>
          </a:extLst>
        </xdr:cNvPr>
        <xdr:cNvSpPr>
          <a:spLocks noChangeArrowheads="1"/>
        </xdr:cNvSpPr>
      </xdr:nvSpPr>
      <xdr:spPr bwMode="auto">
        <a:xfrm>
          <a:off x="4343400" y="7762875"/>
          <a:ext cx="104775" cy="85725"/>
        </a:xfrm>
        <a:prstGeom prst="ellipse">
          <a:avLst/>
        </a:prstGeom>
        <a:solidFill>
          <a:srgbClr val="FFFFFF"/>
        </a:solidFill>
        <a:ln w="9525">
          <a:solidFill>
            <a:srgbClr val="000000"/>
          </a:solidFill>
          <a:round/>
          <a:headEnd/>
          <a:tailEnd/>
        </a:ln>
      </xdr:spPr>
    </xdr:sp>
    <xdr:clientData/>
  </xdr:twoCellAnchor>
  <xdr:twoCellAnchor>
    <xdr:from>
      <xdr:col>5</xdr:col>
      <xdr:colOff>123825</xdr:colOff>
      <xdr:row>37</xdr:row>
      <xdr:rowOff>95250</xdr:rowOff>
    </xdr:from>
    <xdr:to>
      <xdr:col>5</xdr:col>
      <xdr:colOff>266700</xdr:colOff>
      <xdr:row>38</xdr:row>
      <xdr:rowOff>76200</xdr:rowOff>
    </xdr:to>
    <xdr:sp macro="" textlink="">
      <xdr:nvSpPr>
        <xdr:cNvPr id="58920" name="Oval 121">
          <a:extLst>
            <a:ext uri="{FF2B5EF4-FFF2-40B4-BE49-F238E27FC236}">
              <a16:creationId xmlns:a16="http://schemas.microsoft.com/office/drawing/2014/main" id="{00000000-0008-0000-0000-000028E60000}"/>
            </a:ext>
          </a:extLst>
        </xdr:cNvPr>
        <xdr:cNvSpPr>
          <a:spLocks noChangeArrowheads="1"/>
        </xdr:cNvSpPr>
      </xdr:nvSpPr>
      <xdr:spPr bwMode="auto">
        <a:xfrm>
          <a:off x="4552950" y="7848600"/>
          <a:ext cx="142875" cy="171450"/>
        </a:xfrm>
        <a:prstGeom prst="ellipse">
          <a:avLst/>
        </a:prstGeom>
        <a:solidFill>
          <a:srgbClr val="FFFFFF"/>
        </a:solidFill>
        <a:ln w="9525">
          <a:solidFill>
            <a:srgbClr val="000000"/>
          </a:solidFill>
          <a:round/>
          <a:headEnd/>
          <a:tailEnd/>
        </a:ln>
      </xdr:spPr>
    </xdr:sp>
    <xdr:clientData/>
  </xdr:twoCellAnchor>
  <xdr:twoCellAnchor>
    <xdr:from>
      <xdr:col>3</xdr:col>
      <xdr:colOff>9525</xdr:colOff>
      <xdr:row>33</xdr:row>
      <xdr:rowOff>9525</xdr:rowOff>
    </xdr:from>
    <xdr:to>
      <xdr:col>3</xdr:col>
      <xdr:colOff>123825</xdr:colOff>
      <xdr:row>33</xdr:row>
      <xdr:rowOff>95250</xdr:rowOff>
    </xdr:to>
    <xdr:sp macro="" textlink="">
      <xdr:nvSpPr>
        <xdr:cNvPr id="58921" name="Oval 122">
          <a:extLst>
            <a:ext uri="{FF2B5EF4-FFF2-40B4-BE49-F238E27FC236}">
              <a16:creationId xmlns:a16="http://schemas.microsoft.com/office/drawing/2014/main" id="{00000000-0008-0000-0000-000029E60000}"/>
            </a:ext>
          </a:extLst>
        </xdr:cNvPr>
        <xdr:cNvSpPr>
          <a:spLocks noChangeArrowheads="1"/>
        </xdr:cNvSpPr>
      </xdr:nvSpPr>
      <xdr:spPr bwMode="auto">
        <a:xfrm>
          <a:off x="2514600" y="6896100"/>
          <a:ext cx="114300" cy="85725"/>
        </a:xfrm>
        <a:prstGeom prst="ellipse">
          <a:avLst/>
        </a:prstGeom>
        <a:solidFill>
          <a:srgbClr val="FFFFFF"/>
        </a:solidFill>
        <a:ln w="9525">
          <a:solidFill>
            <a:srgbClr val="000000"/>
          </a:solidFill>
          <a:round/>
          <a:headEnd/>
          <a:tailEnd/>
        </a:ln>
      </xdr:spPr>
    </xdr:sp>
    <xdr:clientData/>
  </xdr:twoCellAnchor>
  <xdr:twoCellAnchor>
    <xdr:from>
      <xdr:col>2</xdr:col>
      <xdr:colOff>495300</xdr:colOff>
      <xdr:row>33</xdr:row>
      <xdr:rowOff>76200</xdr:rowOff>
    </xdr:from>
    <xdr:to>
      <xdr:col>2</xdr:col>
      <xdr:colOff>590550</xdr:colOff>
      <xdr:row>34</xdr:row>
      <xdr:rowOff>0</xdr:rowOff>
    </xdr:to>
    <xdr:sp macro="" textlink="">
      <xdr:nvSpPr>
        <xdr:cNvPr id="58922" name="Oval 123">
          <a:extLst>
            <a:ext uri="{FF2B5EF4-FFF2-40B4-BE49-F238E27FC236}">
              <a16:creationId xmlns:a16="http://schemas.microsoft.com/office/drawing/2014/main" id="{00000000-0008-0000-0000-00002AE60000}"/>
            </a:ext>
          </a:extLst>
        </xdr:cNvPr>
        <xdr:cNvSpPr>
          <a:spLocks noChangeArrowheads="1"/>
        </xdr:cNvSpPr>
      </xdr:nvSpPr>
      <xdr:spPr bwMode="auto">
        <a:xfrm>
          <a:off x="2038350" y="6962775"/>
          <a:ext cx="95250" cy="114300"/>
        </a:xfrm>
        <a:prstGeom prst="ellipse">
          <a:avLst/>
        </a:prstGeom>
        <a:solidFill>
          <a:srgbClr val="FFFFFF"/>
        </a:solidFill>
        <a:ln w="9525">
          <a:solidFill>
            <a:srgbClr val="000000"/>
          </a:solidFill>
          <a:round/>
          <a:headEnd/>
          <a:tailEnd/>
        </a:ln>
      </xdr:spPr>
    </xdr:sp>
    <xdr:clientData/>
  </xdr:twoCellAnchor>
  <xdr:twoCellAnchor>
    <xdr:from>
      <xdr:col>3</xdr:col>
      <xdr:colOff>809625</xdr:colOff>
      <xdr:row>33</xdr:row>
      <xdr:rowOff>28575</xdr:rowOff>
    </xdr:from>
    <xdr:to>
      <xdr:col>3</xdr:col>
      <xdr:colOff>914400</xdr:colOff>
      <xdr:row>33</xdr:row>
      <xdr:rowOff>133350</xdr:rowOff>
    </xdr:to>
    <xdr:sp macro="" textlink="">
      <xdr:nvSpPr>
        <xdr:cNvPr id="58923" name="Oval 124">
          <a:extLst>
            <a:ext uri="{FF2B5EF4-FFF2-40B4-BE49-F238E27FC236}">
              <a16:creationId xmlns:a16="http://schemas.microsoft.com/office/drawing/2014/main" id="{00000000-0008-0000-0000-00002BE60000}"/>
            </a:ext>
          </a:extLst>
        </xdr:cNvPr>
        <xdr:cNvSpPr>
          <a:spLocks noChangeArrowheads="1"/>
        </xdr:cNvSpPr>
      </xdr:nvSpPr>
      <xdr:spPr bwMode="auto">
        <a:xfrm>
          <a:off x="3314700" y="6915150"/>
          <a:ext cx="104775" cy="104775"/>
        </a:xfrm>
        <a:prstGeom prst="ellipse">
          <a:avLst/>
        </a:prstGeom>
        <a:solidFill>
          <a:srgbClr val="FFFFFF"/>
        </a:solidFill>
        <a:ln w="9525">
          <a:solidFill>
            <a:srgbClr val="000000"/>
          </a:solidFill>
          <a:round/>
          <a:headEnd/>
          <a:tailEnd/>
        </a:ln>
      </xdr:spPr>
    </xdr:sp>
    <xdr:clientData/>
  </xdr:twoCellAnchor>
  <xdr:twoCellAnchor>
    <xdr:from>
      <xdr:col>4</xdr:col>
      <xdr:colOff>95250</xdr:colOff>
      <xdr:row>33</xdr:row>
      <xdr:rowOff>133350</xdr:rowOff>
    </xdr:from>
    <xdr:to>
      <xdr:col>4</xdr:col>
      <xdr:colOff>171450</xdr:colOff>
      <xdr:row>34</xdr:row>
      <xdr:rowOff>28575</xdr:rowOff>
    </xdr:to>
    <xdr:sp macro="" textlink="">
      <xdr:nvSpPr>
        <xdr:cNvPr id="58924" name="Oval 125">
          <a:extLst>
            <a:ext uri="{FF2B5EF4-FFF2-40B4-BE49-F238E27FC236}">
              <a16:creationId xmlns:a16="http://schemas.microsoft.com/office/drawing/2014/main" id="{00000000-0008-0000-0000-00002CE60000}"/>
            </a:ext>
          </a:extLst>
        </xdr:cNvPr>
        <xdr:cNvSpPr>
          <a:spLocks noChangeArrowheads="1"/>
        </xdr:cNvSpPr>
      </xdr:nvSpPr>
      <xdr:spPr bwMode="auto">
        <a:xfrm>
          <a:off x="3562350" y="7019925"/>
          <a:ext cx="76200" cy="85725"/>
        </a:xfrm>
        <a:prstGeom prst="ellipse">
          <a:avLst/>
        </a:prstGeom>
        <a:solidFill>
          <a:srgbClr val="FFFFFF"/>
        </a:solidFill>
        <a:ln w="9525">
          <a:solidFill>
            <a:srgbClr val="000000"/>
          </a:solidFill>
          <a:round/>
          <a:headEnd/>
          <a:tailEnd/>
        </a:ln>
      </xdr:spPr>
    </xdr:sp>
    <xdr:clientData/>
  </xdr:twoCellAnchor>
  <xdr:twoCellAnchor>
    <xdr:from>
      <xdr:col>3</xdr:col>
      <xdr:colOff>819150</xdr:colOff>
      <xdr:row>33</xdr:row>
      <xdr:rowOff>123825</xdr:rowOff>
    </xdr:from>
    <xdr:to>
      <xdr:col>3</xdr:col>
      <xdr:colOff>914400</xdr:colOff>
      <xdr:row>34</xdr:row>
      <xdr:rowOff>47625</xdr:rowOff>
    </xdr:to>
    <xdr:sp macro="" textlink="">
      <xdr:nvSpPr>
        <xdr:cNvPr id="58925" name="Oval 126">
          <a:extLst>
            <a:ext uri="{FF2B5EF4-FFF2-40B4-BE49-F238E27FC236}">
              <a16:creationId xmlns:a16="http://schemas.microsoft.com/office/drawing/2014/main" id="{00000000-0008-0000-0000-00002DE60000}"/>
            </a:ext>
          </a:extLst>
        </xdr:cNvPr>
        <xdr:cNvSpPr>
          <a:spLocks noChangeArrowheads="1"/>
        </xdr:cNvSpPr>
      </xdr:nvSpPr>
      <xdr:spPr bwMode="auto">
        <a:xfrm>
          <a:off x="3324225" y="7010400"/>
          <a:ext cx="95250" cy="114300"/>
        </a:xfrm>
        <a:prstGeom prst="ellipse">
          <a:avLst/>
        </a:prstGeom>
        <a:solidFill>
          <a:srgbClr val="FFFFFF"/>
        </a:solidFill>
        <a:ln w="9525">
          <a:solidFill>
            <a:srgbClr val="000000"/>
          </a:solidFill>
          <a:round/>
          <a:headEnd/>
          <a:tailEnd/>
        </a:ln>
      </xdr:spPr>
    </xdr:sp>
    <xdr:clientData/>
  </xdr:twoCellAnchor>
  <xdr:twoCellAnchor>
    <xdr:from>
      <xdr:col>3</xdr:col>
      <xdr:colOff>904875</xdr:colOff>
      <xdr:row>33</xdr:row>
      <xdr:rowOff>57150</xdr:rowOff>
    </xdr:from>
    <xdr:to>
      <xdr:col>4</xdr:col>
      <xdr:colOff>47625</xdr:colOff>
      <xdr:row>34</xdr:row>
      <xdr:rowOff>0</xdr:rowOff>
    </xdr:to>
    <xdr:sp macro="" textlink="">
      <xdr:nvSpPr>
        <xdr:cNvPr id="58926" name="Oval 127">
          <a:extLst>
            <a:ext uri="{FF2B5EF4-FFF2-40B4-BE49-F238E27FC236}">
              <a16:creationId xmlns:a16="http://schemas.microsoft.com/office/drawing/2014/main" id="{00000000-0008-0000-0000-00002EE60000}"/>
            </a:ext>
          </a:extLst>
        </xdr:cNvPr>
        <xdr:cNvSpPr>
          <a:spLocks noChangeArrowheads="1"/>
        </xdr:cNvSpPr>
      </xdr:nvSpPr>
      <xdr:spPr bwMode="auto">
        <a:xfrm>
          <a:off x="3409950" y="6943725"/>
          <a:ext cx="104775" cy="133350"/>
        </a:xfrm>
        <a:prstGeom prst="ellipse">
          <a:avLst/>
        </a:prstGeom>
        <a:solidFill>
          <a:srgbClr val="FFFFFF"/>
        </a:solidFill>
        <a:ln w="9525">
          <a:solidFill>
            <a:srgbClr val="000000"/>
          </a:solidFill>
          <a:round/>
          <a:headEnd/>
          <a:tailEnd/>
        </a:ln>
      </xdr:spPr>
    </xdr:sp>
    <xdr:clientData/>
  </xdr:twoCellAnchor>
  <xdr:twoCellAnchor>
    <xdr:from>
      <xdr:col>4</xdr:col>
      <xdr:colOff>38100</xdr:colOff>
      <xdr:row>33</xdr:row>
      <xdr:rowOff>104775</xdr:rowOff>
    </xdr:from>
    <xdr:to>
      <xdr:col>4</xdr:col>
      <xdr:colOff>114300</xdr:colOff>
      <xdr:row>34</xdr:row>
      <xdr:rowOff>47625</xdr:rowOff>
    </xdr:to>
    <xdr:sp macro="" textlink="">
      <xdr:nvSpPr>
        <xdr:cNvPr id="58927" name="Oval 128">
          <a:extLst>
            <a:ext uri="{FF2B5EF4-FFF2-40B4-BE49-F238E27FC236}">
              <a16:creationId xmlns:a16="http://schemas.microsoft.com/office/drawing/2014/main" id="{00000000-0008-0000-0000-00002FE60000}"/>
            </a:ext>
          </a:extLst>
        </xdr:cNvPr>
        <xdr:cNvSpPr>
          <a:spLocks noChangeArrowheads="1"/>
        </xdr:cNvSpPr>
      </xdr:nvSpPr>
      <xdr:spPr bwMode="auto">
        <a:xfrm>
          <a:off x="3505200" y="6991350"/>
          <a:ext cx="76200" cy="133350"/>
        </a:xfrm>
        <a:prstGeom prst="ellipse">
          <a:avLst/>
        </a:prstGeom>
        <a:solidFill>
          <a:srgbClr val="FFFFFF"/>
        </a:solidFill>
        <a:ln w="9525">
          <a:solidFill>
            <a:srgbClr val="000000"/>
          </a:solidFill>
          <a:round/>
          <a:headEnd/>
          <a:tailEnd/>
        </a:ln>
      </xdr:spPr>
    </xdr:sp>
    <xdr:clientData/>
  </xdr:twoCellAnchor>
  <xdr:twoCellAnchor>
    <xdr:from>
      <xdr:col>4</xdr:col>
      <xdr:colOff>47625</xdr:colOff>
      <xdr:row>34</xdr:row>
      <xdr:rowOff>28575</xdr:rowOff>
    </xdr:from>
    <xdr:to>
      <xdr:col>4</xdr:col>
      <xdr:colOff>161925</xdr:colOff>
      <xdr:row>34</xdr:row>
      <xdr:rowOff>161925</xdr:rowOff>
    </xdr:to>
    <xdr:sp macro="" textlink="">
      <xdr:nvSpPr>
        <xdr:cNvPr id="58928" name="Oval 129">
          <a:extLst>
            <a:ext uri="{FF2B5EF4-FFF2-40B4-BE49-F238E27FC236}">
              <a16:creationId xmlns:a16="http://schemas.microsoft.com/office/drawing/2014/main" id="{00000000-0008-0000-0000-000030E60000}"/>
            </a:ext>
          </a:extLst>
        </xdr:cNvPr>
        <xdr:cNvSpPr>
          <a:spLocks noChangeArrowheads="1"/>
        </xdr:cNvSpPr>
      </xdr:nvSpPr>
      <xdr:spPr bwMode="auto">
        <a:xfrm>
          <a:off x="3514725" y="7105650"/>
          <a:ext cx="114300" cy="133350"/>
        </a:xfrm>
        <a:prstGeom prst="ellipse">
          <a:avLst/>
        </a:prstGeom>
        <a:solidFill>
          <a:srgbClr val="FFFFFF"/>
        </a:solidFill>
        <a:ln w="9525">
          <a:solidFill>
            <a:srgbClr val="000000"/>
          </a:solidFill>
          <a:round/>
          <a:headEnd/>
          <a:tailEnd/>
        </a:ln>
      </xdr:spPr>
    </xdr:sp>
    <xdr:clientData/>
  </xdr:twoCellAnchor>
  <xdr:twoCellAnchor>
    <xdr:from>
      <xdr:col>4</xdr:col>
      <xdr:colOff>161925</xdr:colOff>
      <xdr:row>33</xdr:row>
      <xdr:rowOff>161925</xdr:rowOff>
    </xdr:from>
    <xdr:to>
      <xdr:col>4</xdr:col>
      <xdr:colOff>209550</xdr:colOff>
      <xdr:row>34</xdr:row>
      <xdr:rowOff>114300</xdr:rowOff>
    </xdr:to>
    <xdr:sp macro="" textlink="">
      <xdr:nvSpPr>
        <xdr:cNvPr id="58929" name="Oval 130">
          <a:extLst>
            <a:ext uri="{FF2B5EF4-FFF2-40B4-BE49-F238E27FC236}">
              <a16:creationId xmlns:a16="http://schemas.microsoft.com/office/drawing/2014/main" id="{00000000-0008-0000-0000-000031E60000}"/>
            </a:ext>
          </a:extLst>
        </xdr:cNvPr>
        <xdr:cNvSpPr>
          <a:spLocks noChangeArrowheads="1"/>
        </xdr:cNvSpPr>
      </xdr:nvSpPr>
      <xdr:spPr bwMode="auto">
        <a:xfrm>
          <a:off x="3629025" y="7048500"/>
          <a:ext cx="47625" cy="142875"/>
        </a:xfrm>
        <a:prstGeom prst="ellipse">
          <a:avLst/>
        </a:prstGeom>
        <a:solidFill>
          <a:srgbClr val="FFFFFF"/>
        </a:solidFill>
        <a:ln w="9525">
          <a:solidFill>
            <a:srgbClr val="000000"/>
          </a:solidFill>
          <a:round/>
          <a:headEnd/>
          <a:tailEnd/>
        </a:ln>
      </xdr:spPr>
    </xdr:sp>
    <xdr:clientData/>
  </xdr:twoCellAnchor>
  <xdr:twoCellAnchor>
    <xdr:from>
      <xdr:col>4</xdr:col>
      <xdr:colOff>133350</xdr:colOff>
      <xdr:row>34</xdr:row>
      <xdr:rowOff>104775</xdr:rowOff>
    </xdr:from>
    <xdr:to>
      <xdr:col>4</xdr:col>
      <xdr:colOff>238125</xdr:colOff>
      <xdr:row>34</xdr:row>
      <xdr:rowOff>219075</xdr:rowOff>
    </xdr:to>
    <xdr:sp macro="" textlink="">
      <xdr:nvSpPr>
        <xdr:cNvPr id="58930" name="Oval 132">
          <a:extLst>
            <a:ext uri="{FF2B5EF4-FFF2-40B4-BE49-F238E27FC236}">
              <a16:creationId xmlns:a16="http://schemas.microsoft.com/office/drawing/2014/main" id="{00000000-0008-0000-0000-000032E60000}"/>
            </a:ext>
          </a:extLst>
        </xdr:cNvPr>
        <xdr:cNvSpPr>
          <a:spLocks noChangeArrowheads="1"/>
        </xdr:cNvSpPr>
      </xdr:nvSpPr>
      <xdr:spPr bwMode="auto">
        <a:xfrm>
          <a:off x="3600450" y="7181850"/>
          <a:ext cx="104775" cy="114300"/>
        </a:xfrm>
        <a:prstGeom prst="ellipse">
          <a:avLst/>
        </a:prstGeom>
        <a:solidFill>
          <a:srgbClr val="FFFFFF"/>
        </a:solidFill>
        <a:ln w="9525">
          <a:solidFill>
            <a:srgbClr val="000000"/>
          </a:solidFill>
          <a:round/>
          <a:headEnd/>
          <a:tailEnd/>
        </a:ln>
      </xdr:spPr>
    </xdr:sp>
    <xdr:clientData/>
  </xdr:twoCellAnchor>
  <xdr:twoCellAnchor>
    <xdr:from>
      <xdr:col>4</xdr:col>
      <xdr:colOff>190500</xdr:colOff>
      <xdr:row>34</xdr:row>
      <xdr:rowOff>9525</xdr:rowOff>
    </xdr:from>
    <xdr:to>
      <xdr:col>4</xdr:col>
      <xdr:colOff>304800</xdr:colOff>
      <xdr:row>34</xdr:row>
      <xdr:rowOff>95250</xdr:rowOff>
    </xdr:to>
    <xdr:sp macro="" textlink="">
      <xdr:nvSpPr>
        <xdr:cNvPr id="58931" name="Oval 133">
          <a:extLst>
            <a:ext uri="{FF2B5EF4-FFF2-40B4-BE49-F238E27FC236}">
              <a16:creationId xmlns:a16="http://schemas.microsoft.com/office/drawing/2014/main" id="{00000000-0008-0000-0000-000033E60000}"/>
            </a:ext>
          </a:extLst>
        </xdr:cNvPr>
        <xdr:cNvSpPr>
          <a:spLocks noChangeArrowheads="1"/>
        </xdr:cNvSpPr>
      </xdr:nvSpPr>
      <xdr:spPr bwMode="auto">
        <a:xfrm>
          <a:off x="3657600" y="7086600"/>
          <a:ext cx="114300" cy="85725"/>
        </a:xfrm>
        <a:prstGeom prst="ellipse">
          <a:avLst/>
        </a:prstGeom>
        <a:solidFill>
          <a:srgbClr val="FFFFFF"/>
        </a:solidFill>
        <a:ln w="9525">
          <a:solidFill>
            <a:srgbClr val="000000"/>
          </a:solidFill>
          <a:round/>
          <a:headEnd/>
          <a:tailEnd/>
        </a:ln>
      </xdr:spPr>
    </xdr:sp>
    <xdr:clientData/>
  </xdr:twoCellAnchor>
  <xdr:twoCellAnchor>
    <xdr:from>
      <xdr:col>4</xdr:col>
      <xdr:colOff>209550</xdr:colOff>
      <xdr:row>34</xdr:row>
      <xdr:rowOff>171450</xdr:rowOff>
    </xdr:from>
    <xdr:to>
      <xdr:col>4</xdr:col>
      <xdr:colOff>333375</xdr:colOff>
      <xdr:row>35</xdr:row>
      <xdr:rowOff>57150</xdr:rowOff>
    </xdr:to>
    <xdr:sp macro="" textlink="">
      <xdr:nvSpPr>
        <xdr:cNvPr id="58932" name="Oval 134">
          <a:extLst>
            <a:ext uri="{FF2B5EF4-FFF2-40B4-BE49-F238E27FC236}">
              <a16:creationId xmlns:a16="http://schemas.microsoft.com/office/drawing/2014/main" id="{00000000-0008-0000-0000-000034E60000}"/>
            </a:ext>
          </a:extLst>
        </xdr:cNvPr>
        <xdr:cNvSpPr>
          <a:spLocks noChangeArrowheads="1"/>
        </xdr:cNvSpPr>
      </xdr:nvSpPr>
      <xdr:spPr bwMode="auto">
        <a:xfrm>
          <a:off x="3676650" y="7248525"/>
          <a:ext cx="123825" cy="123825"/>
        </a:xfrm>
        <a:prstGeom prst="ellipse">
          <a:avLst/>
        </a:prstGeom>
        <a:solidFill>
          <a:srgbClr val="FFFFFF"/>
        </a:solidFill>
        <a:ln w="9525">
          <a:solidFill>
            <a:srgbClr val="000000"/>
          </a:solidFill>
          <a:round/>
          <a:headEnd/>
          <a:tailEnd/>
        </a:ln>
      </xdr:spPr>
    </xdr:sp>
    <xdr:clientData/>
  </xdr:twoCellAnchor>
  <xdr:twoCellAnchor>
    <xdr:from>
      <xdr:col>4</xdr:col>
      <xdr:colOff>219075</xdr:colOff>
      <xdr:row>34</xdr:row>
      <xdr:rowOff>85725</xdr:rowOff>
    </xdr:from>
    <xdr:to>
      <xdr:col>4</xdr:col>
      <xdr:colOff>295275</xdr:colOff>
      <xdr:row>34</xdr:row>
      <xdr:rowOff>161925</xdr:rowOff>
    </xdr:to>
    <xdr:sp macro="" textlink="">
      <xdr:nvSpPr>
        <xdr:cNvPr id="58933" name="Oval 135">
          <a:extLst>
            <a:ext uri="{FF2B5EF4-FFF2-40B4-BE49-F238E27FC236}">
              <a16:creationId xmlns:a16="http://schemas.microsoft.com/office/drawing/2014/main" id="{00000000-0008-0000-0000-000035E60000}"/>
            </a:ext>
          </a:extLst>
        </xdr:cNvPr>
        <xdr:cNvSpPr>
          <a:spLocks noChangeArrowheads="1"/>
        </xdr:cNvSpPr>
      </xdr:nvSpPr>
      <xdr:spPr bwMode="auto">
        <a:xfrm>
          <a:off x="3686175" y="7162800"/>
          <a:ext cx="76200" cy="76200"/>
        </a:xfrm>
        <a:prstGeom prst="ellipse">
          <a:avLst/>
        </a:prstGeom>
        <a:solidFill>
          <a:srgbClr val="FFFFFF"/>
        </a:solidFill>
        <a:ln w="9525">
          <a:solidFill>
            <a:srgbClr val="000000"/>
          </a:solidFill>
          <a:round/>
          <a:headEnd/>
          <a:tailEnd/>
        </a:ln>
      </xdr:spPr>
    </xdr:sp>
    <xdr:clientData/>
  </xdr:twoCellAnchor>
  <xdr:twoCellAnchor>
    <xdr:from>
      <xdr:col>4</xdr:col>
      <xdr:colOff>295275</xdr:colOff>
      <xdr:row>34</xdr:row>
      <xdr:rowOff>76200</xdr:rowOff>
    </xdr:from>
    <xdr:to>
      <xdr:col>4</xdr:col>
      <xdr:colOff>371475</xdr:colOff>
      <xdr:row>34</xdr:row>
      <xdr:rowOff>152400</xdr:rowOff>
    </xdr:to>
    <xdr:sp macro="" textlink="">
      <xdr:nvSpPr>
        <xdr:cNvPr id="58934" name="Oval 136">
          <a:extLst>
            <a:ext uri="{FF2B5EF4-FFF2-40B4-BE49-F238E27FC236}">
              <a16:creationId xmlns:a16="http://schemas.microsoft.com/office/drawing/2014/main" id="{00000000-0008-0000-0000-000036E60000}"/>
            </a:ext>
          </a:extLst>
        </xdr:cNvPr>
        <xdr:cNvSpPr>
          <a:spLocks noChangeArrowheads="1"/>
        </xdr:cNvSpPr>
      </xdr:nvSpPr>
      <xdr:spPr bwMode="auto">
        <a:xfrm>
          <a:off x="3762375" y="7153275"/>
          <a:ext cx="76200" cy="76200"/>
        </a:xfrm>
        <a:prstGeom prst="ellipse">
          <a:avLst/>
        </a:prstGeom>
        <a:solidFill>
          <a:srgbClr val="FFFFFF"/>
        </a:solidFill>
        <a:ln w="9525">
          <a:solidFill>
            <a:srgbClr val="000000"/>
          </a:solidFill>
          <a:round/>
          <a:headEnd/>
          <a:tailEnd/>
        </a:ln>
      </xdr:spPr>
    </xdr:sp>
    <xdr:clientData/>
  </xdr:twoCellAnchor>
  <xdr:twoCellAnchor>
    <xdr:from>
      <xdr:col>4</xdr:col>
      <xdr:colOff>295275</xdr:colOff>
      <xdr:row>34</xdr:row>
      <xdr:rowOff>142875</xdr:rowOff>
    </xdr:from>
    <xdr:to>
      <xdr:col>4</xdr:col>
      <xdr:colOff>371475</xdr:colOff>
      <xdr:row>34</xdr:row>
      <xdr:rowOff>219075</xdr:rowOff>
    </xdr:to>
    <xdr:sp macro="" textlink="">
      <xdr:nvSpPr>
        <xdr:cNvPr id="58935" name="Oval 137">
          <a:extLst>
            <a:ext uri="{FF2B5EF4-FFF2-40B4-BE49-F238E27FC236}">
              <a16:creationId xmlns:a16="http://schemas.microsoft.com/office/drawing/2014/main" id="{00000000-0008-0000-0000-000037E60000}"/>
            </a:ext>
          </a:extLst>
        </xdr:cNvPr>
        <xdr:cNvSpPr>
          <a:spLocks noChangeArrowheads="1"/>
        </xdr:cNvSpPr>
      </xdr:nvSpPr>
      <xdr:spPr bwMode="auto">
        <a:xfrm>
          <a:off x="3762375" y="7219950"/>
          <a:ext cx="76200" cy="76200"/>
        </a:xfrm>
        <a:prstGeom prst="ellipse">
          <a:avLst/>
        </a:prstGeom>
        <a:solidFill>
          <a:srgbClr val="FFFFFF"/>
        </a:solidFill>
        <a:ln w="9525">
          <a:solidFill>
            <a:srgbClr val="000000"/>
          </a:solidFill>
          <a:round/>
          <a:headEnd/>
          <a:tailEnd/>
        </a:ln>
      </xdr:spPr>
    </xdr:sp>
    <xdr:clientData/>
  </xdr:twoCellAnchor>
  <xdr:twoCellAnchor>
    <xdr:from>
      <xdr:col>4</xdr:col>
      <xdr:colOff>295275</xdr:colOff>
      <xdr:row>35</xdr:row>
      <xdr:rowOff>19050</xdr:rowOff>
    </xdr:from>
    <xdr:to>
      <xdr:col>4</xdr:col>
      <xdr:colOff>371475</xdr:colOff>
      <xdr:row>35</xdr:row>
      <xdr:rowOff>95250</xdr:rowOff>
    </xdr:to>
    <xdr:sp macro="" textlink="">
      <xdr:nvSpPr>
        <xdr:cNvPr id="58936" name="Oval 138">
          <a:extLst>
            <a:ext uri="{FF2B5EF4-FFF2-40B4-BE49-F238E27FC236}">
              <a16:creationId xmlns:a16="http://schemas.microsoft.com/office/drawing/2014/main" id="{00000000-0008-0000-0000-000038E60000}"/>
            </a:ext>
          </a:extLst>
        </xdr:cNvPr>
        <xdr:cNvSpPr>
          <a:spLocks noChangeArrowheads="1"/>
        </xdr:cNvSpPr>
      </xdr:nvSpPr>
      <xdr:spPr bwMode="auto">
        <a:xfrm>
          <a:off x="3762375" y="7334250"/>
          <a:ext cx="76200" cy="76200"/>
        </a:xfrm>
        <a:prstGeom prst="ellipse">
          <a:avLst/>
        </a:prstGeom>
        <a:solidFill>
          <a:srgbClr val="FFFFFF"/>
        </a:solidFill>
        <a:ln w="9525">
          <a:solidFill>
            <a:srgbClr val="000000"/>
          </a:solidFill>
          <a:round/>
          <a:headEnd/>
          <a:tailEnd/>
        </a:ln>
      </xdr:spPr>
    </xdr:sp>
    <xdr:clientData/>
  </xdr:twoCellAnchor>
  <xdr:twoCellAnchor>
    <xdr:from>
      <xdr:col>4</xdr:col>
      <xdr:colOff>361950</xdr:colOff>
      <xdr:row>34</xdr:row>
      <xdr:rowOff>123825</xdr:rowOff>
    </xdr:from>
    <xdr:to>
      <xdr:col>4</xdr:col>
      <xdr:colOff>438150</xdr:colOff>
      <xdr:row>34</xdr:row>
      <xdr:rowOff>219075</xdr:rowOff>
    </xdr:to>
    <xdr:sp macro="" textlink="">
      <xdr:nvSpPr>
        <xdr:cNvPr id="58937" name="Oval 139">
          <a:extLst>
            <a:ext uri="{FF2B5EF4-FFF2-40B4-BE49-F238E27FC236}">
              <a16:creationId xmlns:a16="http://schemas.microsoft.com/office/drawing/2014/main" id="{00000000-0008-0000-0000-000039E60000}"/>
            </a:ext>
          </a:extLst>
        </xdr:cNvPr>
        <xdr:cNvSpPr>
          <a:spLocks noChangeArrowheads="1"/>
        </xdr:cNvSpPr>
      </xdr:nvSpPr>
      <xdr:spPr bwMode="auto">
        <a:xfrm>
          <a:off x="3829050" y="7200900"/>
          <a:ext cx="76200" cy="95250"/>
        </a:xfrm>
        <a:prstGeom prst="ellipse">
          <a:avLst/>
        </a:prstGeom>
        <a:solidFill>
          <a:srgbClr val="FFFFFF"/>
        </a:solidFill>
        <a:ln w="9525">
          <a:solidFill>
            <a:srgbClr val="000000"/>
          </a:solidFill>
          <a:round/>
          <a:headEnd/>
          <a:tailEnd/>
        </a:ln>
      </xdr:spPr>
    </xdr:sp>
    <xdr:clientData/>
  </xdr:twoCellAnchor>
  <xdr:twoCellAnchor>
    <xdr:from>
      <xdr:col>4</xdr:col>
      <xdr:colOff>342900</xdr:colOff>
      <xdr:row>34</xdr:row>
      <xdr:rowOff>209550</xdr:rowOff>
    </xdr:from>
    <xdr:to>
      <xdr:col>4</xdr:col>
      <xdr:colOff>419100</xdr:colOff>
      <xdr:row>35</xdr:row>
      <xdr:rowOff>47625</xdr:rowOff>
    </xdr:to>
    <xdr:sp macro="" textlink="">
      <xdr:nvSpPr>
        <xdr:cNvPr id="58938" name="Oval 140">
          <a:extLst>
            <a:ext uri="{FF2B5EF4-FFF2-40B4-BE49-F238E27FC236}">
              <a16:creationId xmlns:a16="http://schemas.microsoft.com/office/drawing/2014/main" id="{00000000-0008-0000-0000-00003AE60000}"/>
            </a:ext>
          </a:extLst>
        </xdr:cNvPr>
        <xdr:cNvSpPr>
          <a:spLocks noChangeArrowheads="1"/>
        </xdr:cNvSpPr>
      </xdr:nvSpPr>
      <xdr:spPr bwMode="auto">
        <a:xfrm>
          <a:off x="3810000" y="7286625"/>
          <a:ext cx="76200" cy="76200"/>
        </a:xfrm>
        <a:prstGeom prst="ellipse">
          <a:avLst/>
        </a:prstGeom>
        <a:solidFill>
          <a:srgbClr val="FFFFFF"/>
        </a:solidFill>
        <a:ln w="9525">
          <a:solidFill>
            <a:srgbClr val="000000"/>
          </a:solidFill>
          <a:round/>
          <a:headEnd/>
          <a:tailEnd/>
        </a:ln>
      </xdr:spPr>
    </xdr:sp>
    <xdr:clientData/>
  </xdr:twoCellAnchor>
  <xdr:twoCellAnchor>
    <xdr:from>
      <xdr:col>5</xdr:col>
      <xdr:colOff>209550</xdr:colOff>
      <xdr:row>38</xdr:row>
      <xdr:rowOff>28575</xdr:rowOff>
    </xdr:from>
    <xdr:to>
      <xdr:col>5</xdr:col>
      <xdr:colOff>419100</xdr:colOff>
      <xdr:row>38</xdr:row>
      <xdr:rowOff>152400</xdr:rowOff>
    </xdr:to>
    <xdr:sp macro="" textlink="">
      <xdr:nvSpPr>
        <xdr:cNvPr id="58939" name="Oval 141">
          <a:extLst>
            <a:ext uri="{FF2B5EF4-FFF2-40B4-BE49-F238E27FC236}">
              <a16:creationId xmlns:a16="http://schemas.microsoft.com/office/drawing/2014/main" id="{00000000-0008-0000-0000-00003BE60000}"/>
            </a:ext>
          </a:extLst>
        </xdr:cNvPr>
        <xdr:cNvSpPr>
          <a:spLocks noChangeArrowheads="1"/>
        </xdr:cNvSpPr>
      </xdr:nvSpPr>
      <xdr:spPr bwMode="auto">
        <a:xfrm>
          <a:off x="4638675" y="7972425"/>
          <a:ext cx="209550" cy="123825"/>
        </a:xfrm>
        <a:prstGeom prst="ellipse">
          <a:avLst/>
        </a:prstGeom>
        <a:solidFill>
          <a:srgbClr val="FFFFFF"/>
        </a:solidFill>
        <a:ln w="9525">
          <a:solidFill>
            <a:srgbClr val="000000"/>
          </a:solidFill>
          <a:round/>
          <a:headEnd/>
          <a:tailEnd/>
        </a:ln>
      </xdr:spPr>
    </xdr:sp>
    <xdr:clientData/>
  </xdr:twoCellAnchor>
  <xdr:twoCellAnchor>
    <xdr:from>
      <xdr:col>5</xdr:col>
      <xdr:colOff>104775</xdr:colOff>
      <xdr:row>36</xdr:row>
      <xdr:rowOff>142875</xdr:rowOff>
    </xdr:from>
    <xdr:to>
      <xdr:col>5</xdr:col>
      <xdr:colOff>180975</xdr:colOff>
      <xdr:row>37</xdr:row>
      <xdr:rowOff>38100</xdr:rowOff>
    </xdr:to>
    <xdr:sp macro="" textlink="">
      <xdr:nvSpPr>
        <xdr:cNvPr id="58940" name="Oval 142">
          <a:extLst>
            <a:ext uri="{FF2B5EF4-FFF2-40B4-BE49-F238E27FC236}">
              <a16:creationId xmlns:a16="http://schemas.microsoft.com/office/drawing/2014/main" id="{00000000-0008-0000-0000-00003CE60000}"/>
            </a:ext>
          </a:extLst>
        </xdr:cNvPr>
        <xdr:cNvSpPr>
          <a:spLocks noChangeArrowheads="1"/>
        </xdr:cNvSpPr>
      </xdr:nvSpPr>
      <xdr:spPr bwMode="auto">
        <a:xfrm>
          <a:off x="4533900" y="7705725"/>
          <a:ext cx="76200" cy="85725"/>
        </a:xfrm>
        <a:prstGeom prst="ellipse">
          <a:avLst/>
        </a:prstGeom>
        <a:solidFill>
          <a:srgbClr val="FFFFFF"/>
        </a:solidFill>
        <a:ln w="9525">
          <a:solidFill>
            <a:srgbClr val="000000"/>
          </a:solidFill>
          <a:round/>
          <a:headEnd/>
          <a:tailEnd/>
        </a:ln>
      </xdr:spPr>
    </xdr:sp>
    <xdr:clientData/>
  </xdr:twoCellAnchor>
  <xdr:twoCellAnchor>
    <xdr:from>
      <xdr:col>5</xdr:col>
      <xdr:colOff>238125</xdr:colOff>
      <xdr:row>37</xdr:row>
      <xdr:rowOff>76200</xdr:rowOff>
    </xdr:from>
    <xdr:to>
      <xdr:col>5</xdr:col>
      <xdr:colOff>314325</xdr:colOff>
      <xdr:row>37</xdr:row>
      <xdr:rowOff>152400</xdr:rowOff>
    </xdr:to>
    <xdr:sp macro="" textlink="">
      <xdr:nvSpPr>
        <xdr:cNvPr id="58941" name="Oval 143">
          <a:extLst>
            <a:ext uri="{FF2B5EF4-FFF2-40B4-BE49-F238E27FC236}">
              <a16:creationId xmlns:a16="http://schemas.microsoft.com/office/drawing/2014/main" id="{00000000-0008-0000-0000-00003DE60000}"/>
            </a:ext>
          </a:extLst>
        </xdr:cNvPr>
        <xdr:cNvSpPr>
          <a:spLocks noChangeArrowheads="1"/>
        </xdr:cNvSpPr>
      </xdr:nvSpPr>
      <xdr:spPr bwMode="auto">
        <a:xfrm>
          <a:off x="4667250" y="7829550"/>
          <a:ext cx="76200" cy="76200"/>
        </a:xfrm>
        <a:prstGeom prst="ellipse">
          <a:avLst/>
        </a:prstGeom>
        <a:solidFill>
          <a:srgbClr val="FFFFFF"/>
        </a:solidFill>
        <a:ln w="9525">
          <a:solidFill>
            <a:srgbClr val="000000"/>
          </a:solidFill>
          <a:round/>
          <a:headEnd/>
          <a:tailEnd/>
        </a:ln>
      </xdr:spPr>
    </xdr:sp>
    <xdr:clientData/>
  </xdr:twoCellAnchor>
  <xdr:twoCellAnchor>
    <xdr:from>
      <xdr:col>5</xdr:col>
      <xdr:colOff>295275</xdr:colOff>
      <xdr:row>37</xdr:row>
      <xdr:rowOff>123825</xdr:rowOff>
    </xdr:from>
    <xdr:to>
      <xdr:col>5</xdr:col>
      <xdr:colOff>390525</xdr:colOff>
      <xdr:row>38</xdr:row>
      <xdr:rowOff>28575</xdr:rowOff>
    </xdr:to>
    <xdr:sp macro="" textlink="">
      <xdr:nvSpPr>
        <xdr:cNvPr id="58942" name="Oval 144">
          <a:extLst>
            <a:ext uri="{FF2B5EF4-FFF2-40B4-BE49-F238E27FC236}">
              <a16:creationId xmlns:a16="http://schemas.microsoft.com/office/drawing/2014/main" id="{00000000-0008-0000-0000-00003EE60000}"/>
            </a:ext>
          </a:extLst>
        </xdr:cNvPr>
        <xdr:cNvSpPr>
          <a:spLocks noChangeArrowheads="1"/>
        </xdr:cNvSpPr>
      </xdr:nvSpPr>
      <xdr:spPr bwMode="auto">
        <a:xfrm>
          <a:off x="4724400" y="7877175"/>
          <a:ext cx="95250" cy="95250"/>
        </a:xfrm>
        <a:prstGeom prst="ellipse">
          <a:avLst/>
        </a:prstGeom>
        <a:solidFill>
          <a:srgbClr val="FFFFFF"/>
        </a:solidFill>
        <a:ln w="9525">
          <a:solidFill>
            <a:srgbClr val="000000"/>
          </a:solidFill>
          <a:round/>
          <a:headEnd/>
          <a:tailEnd/>
        </a:ln>
      </xdr:spPr>
    </xdr:sp>
    <xdr:clientData/>
  </xdr:twoCellAnchor>
  <xdr:twoCellAnchor>
    <xdr:from>
      <xdr:col>5</xdr:col>
      <xdr:colOff>333375</xdr:colOff>
      <xdr:row>38</xdr:row>
      <xdr:rowOff>133350</xdr:rowOff>
    </xdr:from>
    <xdr:to>
      <xdr:col>5</xdr:col>
      <xdr:colOff>409575</xdr:colOff>
      <xdr:row>39</xdr:row>
      <xdr:rowOff>28575</xdr:rowOff>
    </xdr:to>
    <xdr:sp macro="" textlink="">
      <xdr:nvSpPr>
        <xdr:cNvPr id="58943" name="Oval 145">
          <a:extLst>
            <a:ext uri="{FF2B5EF4-FFF2-40B4-BE49-F238E27FC236}">
              <a16:creationId xmlns:a16="http://schemas.microsoft.com/office/drawing/2014/main" id="{00000000-0008-0000-0000-00003FE60000}"/>
            </a:ext>
          </a:extLst>
        </xdr:cNvPr>
        <xdr:cNvSpPr>
          <a:spLocks noChangeArrowheads="1"/>
        </xdr:cNvSpPr>
      </xdr:nvSpPr>
      <xdr:spPr bwMode="auto">
        <a:xfrm>
          <a:off x="4762500" y="8077200"/>
          <a:ext cx="76200" cy="85725"/>
        </a:xfrm>
        <a:prstGeom prst="ellipse">
          <a:avLst/>
        </a:prstGeom>
        <a:solidFill>
          <a:srgbClr val="FFFFFF"/>
        </a:solidFill>
        <a:ln w="9525">
          <a:solidFill>
            <a:srgbClr val="000000"/>
          </a:solidFill>
          <a:round/>
          <a:headEnd/>
          <a:tailEnd/>
        </a:ln>
      </xdr:spPr>
    </xdr:sp>
    <xdr:clientData/>
  </xdr:twoCellAnchor>
  <xdr:twoCellAnchor>
    <xdr:from>
      <xdr:col>5</xdr:col>
      <xdr:colOff>390525</xdr:colOff>
      <xdr:row>38</xdr:row>
      <xdr:rowOff>0</xdr:rowOff>
    </xdr:from>
    <xdr:to>
      <xdr:col>5</xdr:col>
      <xdr:colOff>476250</xdr:colOff>
      <xdr:row>38</xdr:row>
      <xdr:rowOff>85725</xdr:rowOff>
    </xdr:to>
    <xdr:sp macro="" textlink="">
      <xdr:nvSpPr>
        <xdr:cNvPr id="58944" name="Oval 146">
          <a:extLst>
            <a:ext uri="{FF2B5EF4-FFF2-40B4-BE49-F238E27FC236}">
              <a16:creationId xmlns:a16="http://schemas.microsoft.com/office/drawing/2014/main" id="{00000000-0008-0000-0000-000040E60000}"/>
            </a:ext>
          </a:extLst>
        </xdr:cNvPr>
        <xdr:cNvSpPr>
          <a:spLocks noChangeArrowheads="1"/>
        </xdr:cNvSpPr>
      </xdr:nvSpPr>
      <xdr:spPr bwMode="auto">
        <a:xfrm>
          <a:off x="4819650" y="7943850"/>
          <a:ext cx="85725" cy="85725"/>
        </a:xfrm>
        <a:prstGeom prst="ellipse">
          <a:avLst/>
        </a:prstGeom>
        <a:solidFill>
          <a:srgbClr val="FFFFFF"/>
        </a:solidFill>
        <a:ln w="9525">
          <a:solidFill>
            <a:srgbClr val="000000"/>
          </a:solidFill>
          <a:round/>
          <a:headEnd/>
          <a:tailEnd/>
        </a:ln>
      </xdr:spPr>
    </xdr:sp>
    <xdr:clientData/>
  </xdr:twoCellAnchor>
  <xdr:twoCellAnchor>
    <xdr:from>
      <xdr:col>5</xdr:col>
      <xdr:colOff>390525</xdr:colOff>
      <xdr:row>38</xdr:row>
      <xdr:rowOff>104775</xdr:rowOff>
    </xdr:from>
    <xdr:to>
      <xdr:col>5</xdr:col>
      <xdr:colOff>466725</xdr:colOff>
      <xdr:row>39</xdr:row>
      <xdr:rowOff>0</xdr:rowOff>
    </xdr:to>
    <xdr:sp macro="" textlink="">
      <xdr:nvSpPr>
        <xdr:cNvPr id="58945" name="Oval 147">
          <a:extLst>
            <a:ext uri="{FF2B5EF4-FFF2-40B4-BE49-F238E27FC236}">
              <a16:creationId xmlns:a16="http://schemas.microsoft.com/office/drawing/2014/main" id="{00000000-0008-0000-0000-000041E60000}"/>
            </a:ext>
          </a:extLst>
        </xdr:cNvPr>
        <xdr:cNvSpPr>
          <a:spLocks noChangeArrowheads="1"/>
        </xdr:cNvSpPr>
      </xdr:nvSpPr>
      <xdr:spPr bwMode="auto">
        <a:xfrm>
          <a:off x="4819650" y="8048625"/>
          <a:ext cx="76200" cy="85725"/>
        </a:xfrm>
        <a:prstGeom prst="ellipse">
          <a:avLst/>
        </a:prstGeom>
        <a:solidFill>
          <a:srgbClr val="FFFFFF"/>
        </a:solidFill>
        <a:ln w="9525">
          <a:solidFill>
            <a:srgbClr val="000000"/>
          </a:solidFill>
          <a:round/>
          <a:headEnd/>
          <a:tailEnd/>
        </a:ln>
      </xdr:spPr>
    </xdr:sp>
    <xdr:clientData/>
  </xdr:twoCellAnchor>
  <xdr:twoCellAnchor>
    <xdr:from>
      <xdr:col>5</xdr:col>
      <xdr:colOff>447675</xdr:colOff>
      <xdr:row>38</xdr:row>
      <xdr:rowOff>57150</xdr:rowOff>
    </xdr:from>
    <xdr:to>
      <xdr:col>5</xdr:col>
      <xdr:colOff>542925</xdr:colOff>
      <xdr:row>38</xdr:row>
      <xdr:rowOff>133350</xdr:rowOff>
    </xdr:to>
    <xdr:sp macro="" textlink="">
      <xdr:nvSpPr>
        <xdr:cNvPr id="58946" name="Oval 148">
          <a:extLst>
            <a:ext uri="{FF2B5EF4-FFF2-40B4-BE49-F238E27FC236}">
              <a16:creationId xmlns:a16="http://schemas.microsoft.com/office/drawing/2014/main" id="{00000000-0008-0000-0000-000042E60000}"/>
            </a:ext>
          </a:extLst>
        </xdr:cNvPr>
        <xdr:cNvSpPr>
          <a:spLocks noChangeArrowheads="1"/>
        </xdr:cNvSpPr>
      </xdr:nvSpPr>
      <xdr:spPr bwMode="auto">
        <a:xfrm>
          <a:off x="4876800" y="8001000"/>
          <a:ext cx="95250" cy="76200"/>
        </a:xfrm>
        <a:prstGeom prst="ellipse">
          <a:avLst/>
        </a:prstGeom>
        <a:solidFill>
          <a:srgbClr val="FFFFFF"/>
        </a:solidFill>
        <a:ln w="9525">
          <a:solidFill>
            <a:srgbClr val="000000"/>
          </a:solidFill>
          <a:round/>
          <a:headEnd/>
          <a:tailEnd/>
        </a:ln>
      </xdr:spPr>
    </xdr:sp>
    <xdr:clientData/>
  </xdr:twoCellAnchor>
  <xdr:twoCellAnchor>
    <xdr:from>
      <xdr:col>5</xdr:col>
      <xdr:colOff>409575</xdr:colOff>
      <xdr:row>39</xdr:row>
      <xdr:rowOff>0</xdr:rowOff>
    </xdr:from>
    <xdr:to>
      <xdr:col>5</xdr:col>
      <xdr:colOff>485775</xdr:colOff>
      <xdr:row>39</xdr:row>
      <xdr:rowOff>76200</xdr:rowOff>
    </xdr:to>
    <xdr:sp macro="" textlink="">
      <xdr:nvSpPr>
        <xdr:cNvPr id="58947" name="Oval 149">
          <a:extLst>
            <a:ext uri="{FF2B5EF4-FFF2-40B4-BE49-F238E27FC236}">
              <a16:creationId xmlns:a16="http://schemas.microsoft.com/office/drawing/2014/main" id="{00000000-0008-0000-0000-000043E60000}"/>
            </a:ext>
          </a:extLst>
        </xdr:cNvPr>
        <xdr:cNvSpPr>
          <a:spLocks noChangeArrowheads="1"/>
        </xdr:cNvSpPr>
      </xdr:nvSpPr>
      <xdr:spPr bwMode="auto">
        <a:xfrm>
          <a:off x="4838700" y="8134350"/>
          <a:ext cx="76200" cy="76200"/>
        </a:xfrm>
        <a:prstGeom prst="ellipse">
          <a:avLst/>
        </a:prstGeom>
        <a:solidFill>
          <a:srgbClr val="FFFFFF"/>
        </a:solidFill>
        <a:ln w="9525">
          <a:solidFill>
            <a:srgbClr val="000000"/>
          </a:solidFill>
          <a:round/>
          <a:headEnd/>
          <a:tailEnd/>
        </a:ln>
      </xdr:spPr>
    </xdr:sp>
    <xdr:clientData/>
  </xdr:twoCellAnchor>
  <xdr:twoCellAnchor>
    <xdr:from>
      <xdr:col>5</xdr:col>
      <xdr:colOff>466725</xdr:colOff>
      <xdr:row>38</xdr:row>
      <xdr:rowOff>133350</xdr:rowOff>
    </xdr:from>
    <xdr:to>
      <xdr:col>5</xdr:col>
      <xdr:colOff>542925</xdr:colOff>
      <xdr:row>39</xdr:row>
      <xdr:rowOff>28575</xdr:rowOff>
    </xdr:to>
    <xdr:sp macro="" textlink="">
      <xdr:nvSpPr>
        <xdr:cNvPr id="58948" name="Oval 150">
          <a:extLst>
            <a:ext uri="{FF2B5EF4-FFF2-40B4-BE49-F238E27FC236}">
              <a16:creationId xmlns:a16="http://schemas.microsoft.com/office/drawing/2014/main" id="{00000000-0008-0000-0000-000044E60000}"/>
            </a:ext>
          </a:extLst>
        </xdr:cNvPr>
        <xdr:cNvSpPr>
          <a:spLocks noChangeArrowheads="1"/>
        </xdr:cNvSpPr>
      </xdr:nvSpPr>
      <xdr:spPr bwMode="auto">
        <a:xfrm>
          <a:off x="4895850" y="8077200"/>
          <a:ext cx="76200" cy="85725"/>
        </a:xfrm>
        <a:prstGeom prst="ellipse">
          <a:avLst/>
        </a:prstGeom>
        <a:solidFill>
          <a:srgbClr val="FFFFFF"/>
        </a:solidFill>
        <a:ln w="9525">
          <a:solidFill>
            <a:srgbClr val="000000"/>
          </a:solidFill>
          <a:round/>
          <a:headEnd/>
          <a:tailEnd/>
        </a:ln>
      </xdr:spPr>
    </xdr:sp>
    <xdr:clientData/>
  </xdr:twoCellAnchor>
  <xdr:twoCellAnchor>
    <xdr:from>
      <xdr:col>5</xdr:col>
      <xdr:colOff>542925</xdr:colOff>
      <xdr:row>38</xdr:row>
      <xdr:rowOff>85725</xdr:rowOff>
    </xdr:from>
    <xdr:to>
      <xdr:col>5</xdr:col>
      <xdr:colOff>619125</xdr:colOff>
      <xdr:row>40</xdr:row>
      <xdr:rowOff>0</xdr:rowOff>
    </xdr:to>
    <xdr:sp macro="" textlink="">
      <xdr:nvSpPr>
        <xdr:cNvPr id="58949" name="Oval 151">
          <a:extLst>
            <a:ext uri="{FF2B5EF4-FFF2-40B4-BE49-F238E27FC236}">
              <a16:creationId xmlns:a16="http://schemas.microsoft.com/office/drawing/2014/main" id="{00000000-0008-0000-0000-000045E60000}"/>
            </a:ext>
          </a:extLst>
        </xdr:cNvPr>
        <xdr:cNvSpPr>
          <a:spLocks noChangeArrowheads="1"/>
        </xdr:cNvSpPr>
      </xdr:nvSpPr>
      <xdr:spPr bwMode="auto">
        <a:xfrm>
          <a:off x="4972050" y="8029575"/>
          <a:ext cx="76200" cy="285750"/>
        </a:xfrm>
        <a:prstGeom prst="ellipse">
          <a:avLst/>
        </a:prstGeom>
        <a:solidFill>
          <a:srgbClr val="FFFFFF"/>
        </a:solidFill>
        <a:ln w="9525">
          <a:solidFill>
            <a:srgbClr val="000000"/>
          </a:solidFill>
          <a:round/>
          <a:headEnd/>
          <a:tailEnd/>
        </a:ln>
      </xdr:spPr>
    </xdr:sp>
    <xdr:clientData/>
  </xdr:twoCellAnchor>
  <xdr:twoCellAnchor>
    <xdr:from>
      <xdr:col>5</xdr:col>
      <xdr:colOff>466725</xdr:colOff>
      <xdr:row>39</xdr:row>
      <xdr:rowOff>28575</xdr:rowOff>
    </xdr:from>
    <xdr:to>
      <xdr:col>5</xdr:col>
      <xdr:colOff>542925</xdr:colOff>
      <xdr:row>39</xdr:row>
      <xdr:rowOff>133350</xdr:rowOff>
    </xdr:to>
    <xdr:sp macro="" textlink="">
      <xdr:nvSpPr>
        <xdr:cNvPr id="58950" name="Oval 152">
          <a:extLst>
            <a:ext uri="{FF2B5EF4-FFF2-40B4-BE49-F238E27FC236}">
              <a16:creationId xmlns:a16="http://schemas.microsoft.com/office/drawing/2014/main" id="{00000000-0008-0000-0000-000046E60000}"/>
            </a:ext>
          </a:extLst>
        </xdr:cNvPr>
        <xdr:cNvSpPr>
          <a:spLocks noChangeArrowheads="1"/>
        </xdr:cNvSpPr>
      </xdr:nvSpPr>
      <xdr:spPr bwMode="auto">
        <a:xfrm>
          <a:off x="4895850" y="8162925"/>
          <a:ext cx="76200" cy="104775"/>
        </a:xfrm>
        <a:prstGeom prst="ellipse">
          <a:avLst/>
        </a:prstGeom>
        <a:solidFill>
          <a:srgbClr val="FFFFFF"/>
        </a:solidFill>
        <a:ln w="9525">
          <a:solidFill>
            <a:srgbClr val="000000"/>
          </a:solidFill>
          <a:round/>
          <a:headEnd/>
          <a:tailEnd/>
        </a:ln>
      </xdr:spPr>
    </xdr:sp>
    <xdr:clientData/>
  </xdr:twoCellAnchor>
  <xdr:twoCellAnchor>
    <xdr:from>
      <xdr:col>5</xdr:col>
      <xdr:colOff>600075</xdr:colOff>
      <xdr:row>39</xdr:row>
      <xdr:rowOff>142875</xdr:rowOff>
    </xdr:from>
    <xdr:to>
      <xdr:col>5</xdr:col>
      <xdr:colOff>695325</xdr:colOff>
      <xdr:row>40</xdr:row>
      <xdr:rowOff>38100</xdr:rowOff>
    </xdr:to>
    <xdr:sp macro="" textlink="">
      <xdr:nvSpPr>
        <xdr:cNvPr id="58951" name="Oval 153">
          <a:extLst>
            <a:ext uri="{FF2B5EF4-FFF2-40B4-BE49-F238E27FC236}">
              <a16:creationId xmlns:a16="http://schemas.microsoft.com/office/drawing/2014/main" id="{00000000-0008-0000-0000-000047E60000}"/>
            </a:ext>
          </a:extLst>
        </xdr:cNvPr>
        <xdr:cNvSpPr>
          <a:spLocks noChangeArrowheads="1"/>
        </xdr:cNvSpPr>
      </xdr:nvSpPr>
      <xdr:spPr bwMode="auto">
        <a:xfrm>
          <a:off x="5029200" y="8277225"/>
          <a:ext cx="95250" cy="76200"/>
        </a:xfrm>
        <a:prstGeom prst="ellipse">
          <a:avLst/>
        </a:prstGeom>
        <a:solidFill>
          <a:srgbClr val="FFFFFF"/>
        </a:solidFill>
        <a:ln w="9525">
          <a:solidFill>
            <a:srgbClr val="000000"/>
          </a:solidFill>
          <a:round/>
          <a:headEnd/>
          <a:tailEnd/>
        </a:ln>
      </xdr:spPr>
    </xdr:sp>
    <xdr:clientData/>
  </xdr:twoCellAnchor>
  <xdr:twoCellAnchor>
    <xdr:from>
      <xdr:col>5</xdr:col>
      <xdr:colOff>619125</xdr:colOff>
      <xdr:row>38</xdr:row>
      <xdr:rowOff>161925</xdr:rowOff>
    </xdr:from>
    <xdr:to>
      <xdr:col>5</xdr:col>
      <xdr:colOff>714375</xdr:colOff>
      <xdr:row>39</xdr:row>
      <xdr:rowOff>66675</xdr:rowOff>
    </xdr:to>
    <xdr:sp macro="" textlink="">
      <xdr:nvSpPr>
        <xdr:cNvPr id="58952" name="Oval 154">
          <a:extLst>
            <a:ext uri="{FF2B5EF4-FFF2-40B4-BE49-F238E27FC236}">
              <a16:creationId xmlns:a16="http://schemas.microsoft.com/office/drawing/2014/main" id="{00000000-0008-0000-0000-000048E60000}"/>
            </a:ext>
          </a:extLst>
        </xdr:cNvPr>
        <xdr:cNvSpPr>
          <a:spLocks noChangeArrowheads="1"/>
        </xdr:cNvSpPr>
      </xdr:nvSpPr>
      <xdr:spPr bwMode="auto">
        <a:xfrm>
          <a:off x="5048250" y="8105775"/>
          <a:ext cx="95250" cy="95250"/>
        </a:xfrm>
        <a:prstGeom prst="ellipse">
          <a:avLst/>
        </a:prstGeom>
        <a:solidFill>
          <a:srgbClr val="FFFFFF"/>
        </a:solidFill>
        <a:ln w="9525">
          <a:solidFill>
            <a:srgbClr val="000000"/>
          </a:solidFill>
          <a:round/>
          <a:headEnd/>
          <a:tailEnd/>
        </a:ln>
      </xdr:spPr>
    </xdr:sp>
    <xdr:clientData/>
  </xdr:twoCellAnchor>
  <xdr:twoCellAnchor>
    <xdr:from>
      <xdr:col>5</xdr:col>
      <xdr:colOff>609600</xdr:colOff>
      <xdr:row>39</xdr:row>
      <xdr:rowOff>57150</xdr:rowOff>
    </xdr:from>
    <xdr:to>
      <xdr:col>5</xdr:col>
      <xdr:colOff>771525</xdr:colOff>
      <xdr:row>39</xdr:row>
      <xdr:rowOff>152400</xdr:rowOff>
    </xdr:to>
    <xdr:sp macro="" textlink="">
      <xdr:nvSpPr>
        <xdr:cNvPr id="58953" name="Oval 155">
          <a:extLst>
            <a:ext uri="{FF2B5EF4-FFF2-40B4-BE49-F238E27FC236}">
              <a16:creationId xmlns:a16="http://schemas.microsoft.com/office/drawing/2014/main" id="{00000000-0008-0000-0000-000049E60000}"/>
            </a:ext>
          </a:extLst>
        </xdr:cNvPr>
        <xdr:cNvSpPr>
          <a:spLocks noChangeArrowheads="1"/>
        </xdr:cNvSpPr>
      </xdr:nvSpPr>
      <xdr:spPr bwMode="auto">
        <a:xfrm>
          <a:off x="5038725" y="8191500"/>
          <a:ext cx="161925" cy="95250"/>
        </a:xfrm>
        <a:prstGeom prst="ellipse">
          <a:avLst/>
        </a:prstGeom>
        <a:solidFill>
          <a:srgbClr val="FFFFFF"/>
        </a:solidFill>
        <a:ln w="9525">
          <a:solidFill>
            <a:srgbClr val="000000"/>
          </a:solidFill>
          <a:round/>
          <a:headEnd/>
          <a:tailEnd/>
        </a:ln>
      </xdr:spPr>
    </xdr:sp>
    <xdr:clientData/>
  </xdr:twoCellAnchor>
  <xdr:twoCellAnchor>
    <xdr:from>
      <xdr:col>5</xdr:col>
      <xdr:colOff>685800</xdr:colOff>
      <xdr:row>39</xdr:row>
      <xdr:rowOff>152400</xdr:rowOff>
    </xdr:from>
    <xdr:to>
      <xdr:col>5</xdr:col>
      <xdr:colOff>790575</xdr:colOff>
      <xdr:row>40</xdr:row>
      <xdr:rowOff>114300</xdr:rowOff>
    </xdr:to>
    <xdr:sp macro="" textlink="">
      <xdr:nvSpPr>
        <xdr:cNvPr id="58954" name="Oval 156">
          <a:extLst>
            <a:ext uri="{FF2B5EF4-FFF2-40B4-BE49-F238E27FC236}">
              <a16:creationId xmlns:a16="http://schemas.microsoft.com/office/drawing/2014/main" id="{00000000-0008-0000-0000-00004AE60000}"/>
            </a:ext>
          </a:extLst>
        </xdr:cNvPr>
        <xdr:cNvSpPr>
          <a:spLocks noChangeArrowheads="1"/>
        </xdr:cNvSpPr>
      </xdr:nvSpPr>
      <xdr:spPr bwMode="auto">
        <a:xfrm>
          <a:off x="5114925" y="8286750"/>
          <a:ext cx="104775" cy="142875"/>
        </a:xfrm>
        <a:prstGeom prst="ellipse">
          <a:avLst/>
        </a:prstGeom>
        <a:solidFill>
          <a:srgbClr val="FFFFFF"/>
        </a:solidFill>
        <a:ln w="9525">
          <a:solidFill>
            <a:srgbClr val="000000"/>
          </a:solidFill>
          <a:round/>
          <a:headEnd/>
          <a:tailEnd/>
        </a:ln>
      </xdr:spPr>
    </xdr:sp>
    <xdr:clientData/>
  </xdr:twoCellAnchor>
  <xdr:twoCellAnchor>
    <xdr:from>
      <xdr:col>5</xdr:col>
      <xdr:colOff>752475</xdr:colOff>
      <xdr:row>39</xdr:row>
      <xdr:rowOff>76200</xdr:rowOff>
    </xdr:from>
    <xdr:to>
      <xdr:col>5</xdr:col>
      <xdr:colOff>876300</xdr:colOff>
      <xdr:row>40</xdr:row>
      <xdr:rowOff>0</xdr:rowOff>
    </xdr:to>
    <xdr:sp macro="" textlink="">
      <xdr:nvSpPr>
        <xdr:cNvPr id="58955" name="Oval 157">
          <a:extLst>
            <a:ext uri="{FF2B5EF4-FFF2-40B4-BE49-F238E27FC236}">
              <a16:creationId xmlns:a16="http://schemas.microsoft.com/office/drawing/2014/main" id="{00000000-0008-0000-0000-00004BE60000}"/>
            </a:ext>
          </a:extLst>
        </xdr:cNvPr>
        <xdr:cNvSpPr>
          <a:spLocks noChangeArrowheads="1"/>
        </xdr:cNvSpPr>
      </xdr:nvSpPr>
      <xdr:spPr bwMode="auto">
        <a:xfrm>
          <a:off x="5181600" y="8210550"/>
          <a:ext cx="123825" cy="104775"/>
        </a:xfrm>
        <a:prstGeom prst="ellipse">
          <a:avLst/>
        </a:prstGeom>
        <a:solidFill>
          <a:srgbClr val="FFFFFF"/>
        </a:solidFill>
        <a:ln w="9525">
          <a:solidFill>
            <a:srgbClr val="000000"/>
          </a:solidFill>
          <a:round/>
          <a:headEnd/>
          <a:tailEnd/>
        </a:ln>
      </xdr:spPr>
    </xdr:sp>
    <xdr:clientData/>
  </xdr:twoCellAnchor>
  <xdr:twoCellAnchor>
    <xdr:from>
      <xdr:col>5</xdr:col>
      <xdr:colOff>790575</xdr:colOff>
      <xdr:row>40</xdr:row>
      <xdr:rowOff>0</xdr:rowOff>
    </xdr:from>
    <xdr:to>
      <xdr:col>5</xdr:col>
      <xdr:colOff>904875</xdr:colOff>
      <xdr:row>40</xdr:row>
      <xdr:rowOff>76200</xdr:rowOff>
    </xdr:to>
    <xdr:sp macro="" textlink="">
      <xdr:nvSpPr>
        <xdr:cNvPr id="58956" name="Oval 158">
          <a:extLst>
            <a:ext uri="{FF2B5EF4-FFF2-40B4-BE49-F238E27FC236}">
              <a16:creationId xmlns:a16="http://schemas.microsoft.com/office/drawing/2014/main" id="{00000000-0008-0000-0000-00004CE60000}"/>
            </a:ext>
          </a:extLst>
        </xdr:cNvPr>
        <xdr:cNvSpPr>
          <a:spLocks noChangeArrowheads="1"/>
        </xdr:cNvSpPr>
      </xdr:nvSpPr>
      <xdr:spPr bwMode="auto">
        <a:xfrm>
          <a:off x="5219700" y="8315325"/>
          <a:ext cx="114300" cy="76200"/>
        </a:xfrm>
        <a:prstGeom prst="ellipse">
          <a:avLst/>
        </a:prstGeom>
        <a:solidFill>
          <a:srgbClr val="FFFFFF"/>
        </a:solidFill>
        <a:ln w="9525">
          <a:solidFill>
            <a:srgbClr val="000000"/>
          </a:solidFill>
          <a:round/>
          <a:headEnd/>
          <a:tailEnd/>
        </a:ln>
      </xdr:spPr>
    </xdr:sp>
    <xdr:clientData/>
  </xdr:twoCellAnchor>
  <xdr:twoCellAnchor>
    <xdr:from>
      <xdr:col>5</xdr:col>
      <xdr:colOff>762000</xdr:colOff>
      <xdr:row>40</xdr:row>
      <xdr:rowOff>66675</xdr:rowOff>
    </xdr:from>
    <xdr:to>
      <xdr:col>5</xdr:col>
      <xdr:colOff>876300</xdr:colOff>
      <xdr:row>40</xdr:row>
      <xdr:rowOff>180975</xdr:rowOff>
    </xdr:to>
    <xdr:sp macro="" textlink="">
      <xdr:nvSpPr>
        <xdr:cNvPr id="58957" name="Oval 159">
          <a:extLst>
            <a:ext uri="{FF2B5EF4-FFF2-40B4-BE49-F238E27FC236}">
              <a16:creationId xmlns:a16="http://schemas.microsoft.com/office/drawing/2014/main" id="{00000000-0008-0000-0000-00004DE60000}"/>
            </a:ext>
          </a:extLst>
        </xdr:cNvPr>
        <xdr:cNvSpPr>
          <a:spLocks noChangeArrowheads="1"/>
        </xdr:cNvSpPr>
      </xdr:nvSpPr>
      <xdr:spPr bwMode="auto">
        <a:xfrm>
          <a:off x="5191125" y="8382000"/>
          <a:ext cx="114300" cy="114300"/>
        </a:xfrm>
        <a:prstGeom prst="ellipse">
          <a:avLst/>
        </a:prstGeom>
        <a:solidFill>
          <a:srgbClr val="FFFFFF"/>
        </a:solidFill>
        <a:ln w="9525">
          <a:solidFill>
            <a:srgbClr val="000000"/>
          </a:solidFill>
          <a:round/>
          <a:headEnd/>
          <a:tailEnd/>
        </a:ln>
      </xdr:spPr>
    </xdr:sp>
    <xdr:clientData/>
  </xdr:twoCellAnchor>
  <xdr:twoCellAnchor>
    <xdr:from>
      <xdr:col>5</xdr:col>
      <xdr:colOff>895350</xdr:colOff>
      <xdr:row>40</xdr:row>
      <xdr:rowOff>0</xdr:rowOff>
    </xdr:from>
    <xdr:to>
      <xdr:col>6</xdr:col>
      <xdr:colOff>28575</xdr:colOff>
      <xdr:row>40</xdr:row>
      <xdr:rowOff>85725</xdr:rowOff>
    </xdr:to>
    <xdr:sp macro="" textlink="">
      <xdr:nvSpPr>
        <xdr:cNvPr id="58958" name="Oval 160">
          <a:extLst>
            <a:ext uri="{FF2B5EF4-FFF2-40B4-BE49-F238E27FC236}">
              <a16:creationId xmlns:a16="http://schemas.microsoft.com/office/drawing/2014/main" id="{00000000-0008-0000-0000-00004EE60000}"/>
            </a:ext>
          </a:extLst>
        </xdr:cNvPr>
        <xdr:cNvSpPr>
          <a:spLocks noChangeArrowheads="1"/>
        </xdr:cNvSpPr>
      </xdr:nvSpPr>
      <xdr:spPr bwMode="auto">
        <a:xfrm>
          <a:off x="5324475" y="8315325"/>
          <a:ext cx="95250" cy="85725"/>
        </a:xfrm>
        <a:prstGeom prst="ellipse">
          <a:avLst/>
        </a:prstGeom>
        <a:solidFill>
          <a:srgbClr val="FFFFFF"/>
        </a:solidFill>
        <a:ln w="9525">
          <a:solidFill>
            <a:srgbClr val="000000"/>
          </a:solidFill>
          <a:round/>
          <a:headEnd/>
          <a:tailEnd/>
        </a:ln>
      </xdr:spPr>
    </xdr:sp>
    <xdr:clientData/>
  </xdr:twoCellAnchor>
  <xdr:twoCellAnchor>
    <xdr:from>
      <xdr:col>5</xdr:col>
      <xdr:colOff>857250</xdr:colOff>
      <xdr:row>40</xdr:row>
      <xdr:rowOff>76200</xdr:rowOff>
    </xdr:from>
    <xdr:to>
      <xdr:col>6</xdr:col>
      <xdr:colOff>47625</xdr:colOff>
      <xdr:row>41</xdr:row>
      <xdr:rowOff>0</xdr:rowOff>
    </xdr:to>
    <xdr:sp macro="" textlink="">
      <xdr:nvSpPr>
        <xdr:cNvPr id="58959" name="Oval 161">
          <a:extLst>
            <a:ext uri="{FF2B5EF4-FFF2-40B4-BE49-F238E27FC236}">
              <a16:creationId xmlns:a16="http://schemas.microsoft.com/office/drawing/2014/main" id="{00000000-0008-0000-0000-00004FE60000}"/>
            </a:ext>
          </a:extLst>
        </xdr:cNvPr>
        <xdr:cNvSpPr>
          <a:spLocks noChangeArrowheads="1"/>
        </xdr:cNvSpPr>
      </xdr:nvSpPr>
      <xdr:spPr bwMode="auto">
        <a:xfrm>
          <a:off x="5286375" y="8391525"/>
          <a:ext cx="152400" cy="123825"/>
        </a:xfrm>
        <a:prstGeom prst="ellipse">
          <a:avLst/>
        </a:prstGeom>
        <a:solidFill>
          <a:srgbClr val="FFFFFF"/>
        </a:solidFill>
        <a:ln w="9525">
          <a:solidFill>
            <a:srgbClr val="000000"/>
          </a:solidFill>
          <a:round/>
          <a:headEnd/>
          <a:tailEnd/>
        </a:ln>
      </xdr:spPr>
    </xdr:sp>
    <xdr:clientData/>
  </xdr:twoCellAnchor>
  <xdr:twoCellAnchor>
    <xdr:from>
      <xdr:col>6</xdr:col>
      <xdr:colOff>876300</xdr:colOff>
      <xdr:row>40</xdr:row>
      <xdr:rowOff>0</xdr:rowOff>
    </xdr:from>
    <xdr:to>
      <xdr:col>7</xdr:col>
      <xdr:colOff>28575</xdr:colOff>
      <xdr:row>40</xdr:row>
      <xdr:rowOff>95250</xdr:rowOff>
    </xdr:to>
    <xdr:sp macro="" textlink="">
      <xdr:nvSpPr>
        <xdr:cNvPr id="58960" name="Oval 162">
          <a:extLst>
            <a:ext uri="{FF2B5EF4-FFF2-40B4-BE49-F238E27FC236}">
              <a16:creationId xmlns:a16="http://schemas.microsoft.com/office/drawing/2014/main" id="{00000000-0008-0000-0000-000050E60000}"/>
            </a:ext>
          </a:extLst>
        </xdr:cNvPr>
        <xdr:cNvSpPr>
          <a:spLocks noChangeArrowheads="1"/>
        </xdr:cNvSpPr>
      </xdr:nvSpPr>
      <xdr:spPr bwMode="auto">
        <a:xfrm>
          <a:off x="6267450" y="8315325"/>
          <a:ext cx="114300" cy="95250"/>
        </a:xfrm>
        <a:prstGeom prst="ellipse">
          <a:avLst/>
        </a:prstGeom>
        <a:solidFill>
          <a:srgbClr val="FFFFFF"/>
        </a:solidFill>
        <a:ln w="9525">
          <a:solidFill>
            <a:srgbClr val="000000"/>
          </a:solidFill>
          <a:round/>
          <a:headEnd/>
          <a:tailEnd/>
        </a:ln>
      </xdr:spPr>
    </xdr:sp>
    <xdr:clientData/>
  </xdr:twoCellAnchor>
  <xdr:twoCellAnchor>
    <xdr:from>
      <xdr:col>6</xdr:col>
      <xdr:colOff>885825</xdr:colOff>
      <xdr:row>40</xdr:row>
      <xdr:rowOff>85725</xdr:rowOff>
    </xdr:from>
    <xdr:to>
      <xdr:col>7</xdr:col>
      <xdr:colOff>76200</xdr:colOff>
      <xdr:row>41</xdr:row>
      <xdr:rowOff>0</xdr:rowOff>
    </xdr:to>
    <xdr:sp macro="" textlink="">
      <xdr:nvSpPr>
        <xdr:cNvPr id="58961" name="Oval 163">
          <a:extLst>
            <a:ext uri="{FF2B5EF4-FFF2-40B4-BE49-F238E27FC236}">
              <a16:creationId xmlns:a16="http://schemas.microsoft.com/office/drawing/2014/main" id="{00000000-0008-0000-0000-000051E60000}"/>
            </a:ext>
          </a:extLst>
        </xdr:cNvPr>
        <xdr:cNvSpPr>
          <a:spLocks noChangeArrowheads="1"/>
        </xdr:cNvSpPr>
      </xdr:nvSpPr>
      <xdr:spPr bwMode="auto">
        <a:xfrm>
          <a:off x="6276975" y="8401050"/>
          <a:ext cx="152400" cy="114300"/>
        </a:xfrm>
        <a:prstGeom prst="ellipse">
          <a:avLst/>
        </a:prstGeom>
        <a:solidFill>
          <a:srgbClr val="FFFFFF"/>
        </a:solidFill>
        <a:ln w="9525">
          <a:solidFill>
            <a:srgbClr val="000000"/>
          </a:solidFill>
          <a:round/>
          <a:headEnd/>
          <a:tailEnd/>
        </a:ln>
      </xdr:spPr>
    </xdr:sp>
    <xdr:clientData/>
  </xdr:twoCellAnchor>
  <xdr:twoCellAnchor>
    <xdr:from>
      <xdr:col>7</xdr:col>
      <xdr:colOff>28575</xdr:colOff>
      <xdr:row>40</xdr:row>
      <xdr:rowOff>9525</xdr:rowOff>
    </xdr:from>
    <xdr:to>
      <xdr:col>7</xdr:col>
      <xdr:colOff>123825</xdr:colOff>
      <xdr:row>40</xdr:row>
      <xdr:rowOff>95250</xdr:rowOff>
    </xdr:to>
    <xdr:sp macro="" textlink="">
      <xdr:nvSpPr>
        <xdr:cNvPr id="58962" name="Oval 164">
          <a:extLst>
            <a:ext uri="{FF2B5EF4-FFF2-40B4-BE49-F238E27FC236}">
              <a16:creationId xmlns:a16="http://schemas.microsoft.com/office/drawing/2014/main" id="{00000000-0008-0000-0000-000052E60000}"/>
            </a:ext>
          </a:extLst>
        </xdr:cNvPr>
        <xdr:cNvSpPr>
          <a:spLocks noChangeArrowheads="1"/>
        </xdr:cNvSpPr>
      </xdr:nvSpPr>
      <xdr:spPr bwMode="auto">
        <a:xfrm>
          <a:off x="6381750" y="8324850"/>
          <a:ext cx="95250" cy="85725"/>
        </a:xfrm>
        <a:prstGeom prst="ellipse">
          <a:avLst/>
        </a:prstGeom>
        <a:solidFill>
          <a:srgbClr val="FFFFFF"/>
        </a:solidFill>
        <a:ln w="9525">
          <a:solidFill>
            <a:srgbClr val="000000"/>
          </a:solidFill>
          <a:round/>
          <a:headEnd/>
          <a:tailEnd/>
        </a:ln>
      </xdr:spPr>
    </xdr:sp>
    <xdr:clientData/>
  </xdr:twoCellAnchor>
  <xdr:twoCellAnchor>
    <xdr:from>
      <xdr:col>7</xdr:col>
      <xdr:colOff>180975</xdr:colOff>
      <xdr:row>39</xdr:row>
      <xdr:rowOff>66675</xdr:rowOff>
    </xdr:from>
    <xdr:to>
      <xdr:col>7</xdr:col>
      <xdr:colOff>295275</xdr:colOff>
      <xdr:row>40</xdr:row>
      <xdr:rowOff>9525</xdr:rowOff>
    </xdr:to>
    <xdr:sp macro="" textlink="">
      <xdr:nvSpPr>
        <xdr:cNvPr id="58963" name="Oval 165">
          <a:extLst>
            <a:ext uri="{FF2B5EF4-FFF2-40B4-BE49-F238E27FC236}">
              <a16:creationId xmlns:a16="http://schemas.microsoft.com/office/drawing/2014/main" id="{00000000-0008-0000-0000-000053E60000}"/>
            </a:ext>
          </a:extLst>
        </xdr:cNvPr>
        <xdr:cNvSpPr>
          <a:spLocks noChangeArrowheads="1"/>
        </xdr:cNvSpPr>
      </xdr:nvSpPr>
      <xdr:spPr bwMode="auto">
        <a:xfrm>
          <a:off x="6534150" y="8201025"/>
          <a:ext cx="114300" cy="123825"/>
        </a:xfrm>
        <a:prstGeom prst="ellipse">
          <a:avLst/>
        </a:prstGeom>
        <a:solidFill>
          <a:srgbClr val="FFFFFF"/>
        </a:solidFill>
        <a:ln w="9525">
          <a:solidFill>
            <a:srgbClr val="000000"/>
          </a:solidFill>
          <a:round/>
          <a:headEnd/>
          <a:tailEnd/>
        </a:ln>
      </xdr:spPr>
    </xdr:sp>
    <xdr:clientData/>
  </xdr:twoCellAnchor>
  <xdr:twoCellAnchor>
    <xdr:from>
      <xdr:col>7</xdr:col>
      <xdr:colOff>104775</xdr:colOff>
      <xdr:row>40</xdr:row>
      <xdr:rowOff>19050</xdr:rowOff>
    </xdr:from>
    <xdr:to>
      <xdr:col>7</xdr:col>
      <xdr:colOff>219075</xdr:colOff>
      <xdr:row>40</xdr:row>
      <xdr:rowOff>142875</xdr:rowOff>
    </xdr:to>
    <xdr:sp macro="" textlink="">
      <xdr:nvSpPr>
        <xdr:cNvPr id="58964" name="Oval 166">
          <a:extLst>
            <a:ext uri="{FF2B5EF4-FFF2-40B4-BE49-F238E27FC236}">
              <a16:creationId xmlns:a16="http://schemas.microsoft.com/office/drawing/2014/main" id="{00000000-0008-0000-0000-000054E60000}"/>
            </a:ext>
          </a:extLst>
        </xdr:cNvPr>
        <xdr:cNvSpPr>
          <a:spLocks noChangeArrowheads="1"/>
        </xdr:cNvSpPr>
      </xdr:nvSpPr>
      <xdr:spPr bwMode="auto">
        <a:xfrm>
          <a:off x="6457950" y="8334375"/>
          <a:ext cx="114300" cy="123825"/>
        </a:xfrm>
        <a:prstGeom prst="ellipse">
          <a:avLst/>
        </a:prstGeom>
        <a:solidFill>
          <a:srgbClr val="FFFFFF"/>
        </a:solidFill>
        <a:ln w="9525">
          <a:solidFill>
            <a:srgbClr val="000000"/>
          </a:solidFill>
          <a:round/>
          <a:headEnd/>
          <a:tailEnd/>
        </a:ln>
      </xdr:spPr>
    </xdr:sp>
    <xdr:clientData/>
  </xdr:twoCellAnchor>
  <xdr:twoCellAnchor>
    <xdr:from>
      <xdr:col>6</xdr:col>
      <xdr:colOff>19050</xdr:colOff>
      <xdr:row>40</xdr:row>
      <xdr:rowOff>0</xdr:rowOff>
    </xdr:from>
    <xdr:to>
      <xdr:col>6</xdr:col>
      <xdr:colOff>104775</xdr:colOff>
      <xdr:row>40</xdr:row>
      <xdr:rowOff>104775</xdr:rowOff>
    </xdr:to>
    <xdr:sp macro="" textlink="">
      <xdr:nvSpPr>
        <xdr:cNvPr id="58965" name="Oval 167">
          <a:extLst>
            <a:ext uri="{FF2B5EF4-FFF2-40B4-BE49-F238E27FC236}">
              <a16:creationId xmlns:a16="http://schemas.microsoft.com/office/drawing/2014/main" id="{00000000-0008-0000-0000-000055E60000}"/>
            </a:ext>
          </a:extLst>
        </xdr:cNvPr>
        <xdr:cNvSpPr>
          <a:spLocks noChangeArrowheads="1"/>
        </xdr:cNvSpPr>
      </xdr:nvSpPr>
      <xdr:spPr bwMode="auto">
        <a:xfrm>
          <a:off x="5410200" y="8315325"/>
          <a:ext cx="85725" cy="104775"/>
        </a:xfrm>
        <a:prstGeom prst="ellipse">
          <a:avLst/>
        </a:prstGeom>
        <a:solidFill>
          <a:srgbClr val="FFFFFF"/>
        </a:solidFill>
        <a:ln w="9525">
          <a:solidFill>
            <a:srgbClr val="000000"/>
          </a:solidFill>
          <a:round/>
          <a:headEnd/>
          <a:tailEnd/>
        </a:ln>
      </xdr:spPr>
    </xdr:sp>
    <xdr:clientData/>
  </xdr:twoCellAnchor>
  <xdr:twoCellAnchor>
    <xdr:from>
      <xdr:col>1</xdr:col>
      <xdr:colOff>714375</xdr:colOff>
      <xdr:row>50</xdr:row>
      <xdr:rowOff>114300</xdr:rowOff>
    </xdr:from>
    <xdr:to>
      <xdr:col>2</xdr:col>
      <xdr:colOff>85725</xdr:colOff>
      <xdr:row>50</xdr:row>
      <xdr:rowOff>114300</xdr:rowOff>
    </xdr:to>
    <xdr:sp macro="" textlink="">
      <xdr:nvSpPr>
        <xdr:cNvPr id="58966" name="Line 168">
          <a:extLst>
            <a:ext uri="{FF2B5EF4-FFF2-40B4-BE49-F238E27FC236}">
              <a16:creationId xmlns:a16="http://schemas.microsoft.com/office/drawing/2014/main" id="{00000000-0008-0000-0000-000056E60000}"/>
            </a:ext>
          </a:extLst>
        </xdr:cNvPr>
        <xdr:cNvSpPr>
          <a:spLocks noChangeShapeType="1"/>
        </xdr:cNvSpPr>
      </xdr:nvSpPr>
      <xdr:spPr bwMode="auto">
        <a:xfrm>
          <a:off x="1295400" y="10591800"/>
          <a:ext cx="33337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600075</xdr:colOff>
      <xdr:row>49</xdr:row>
      <xdr:rowOff>114300</xdr:rowOff>
    </xdr:from>
    <xdr:to>
      <xdr:col>2</xdr:col>
      <xdr:colOff>76200</xdr:colOff>
      <xdr:row>49</xdr:row>
      <xdr:rowOff>114300</xdr:rowOff>
    </xdr:to>
    <xdr:sp macro="" textlink="">
      <xdr:nvSpPr>
        <xdr:cNvPr id="58967" name="Line 170">
          <a:extLst>
            <a:ext uri="{FF2B5EF4-FFF2-40B4-BE49-F238E27FC236}">
              <a16:creationId xmlns:a16="http://schemas.microsoft.com/office/drawing/2014/main" id="{00000000-0008-0000-0000-000057E60000}"/>
            </a:ext>
          </a:extLst>
        </xdr:cNvPr>
        <xdr:cNvSpPr>
          <a:spLocks noChangeShapeType="1"/>
        </xdr:cNvSpPr>
      </xdr:nvSpPr>
      <xdr:spPr bwMode="auto">
        <a:xfrm>
          <a:off x="1181100" y="10344150"/>
          <a:ext cx="43815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57150</xdr:colOff>
      <xdr:row>48</xdr:row>
      <xdr:rowOff>123825</xdr:rowOff>
    </xdr:from>
    <xdr:to>
      <xdr:col>2</xdr:col>
      <xdr:colOff>57150</xdr:colOff>
      <xdr:row>49</xdr:row>
      <xdr:rowOff>114300</xdr:rowOff>
    </xdr:to>
    <xdr:sp macro="" textlink="">
      <xdr:nvSpPr>
        <xdr:cNvPr id="58968" name="Line 171">
          <a:extLst>
            <a:ext uri="{FF2B5EF4-FFF2-40B4-BE49-F238E27FC236}">
              <a16:creationId xmlns:a16="http://schemas.microsoft.com/office/drawing/2014/main" id="{00000000-0008-0000-0000-000058E60000}"/>
            </a:ext>
          </a:extLst>
        </xdr:cNvPr>
        <xdr:cNvSpPr>
          <a:spLocks noChangeShapeType="1"/>
        </xdr:cNvSpPr>
      </xdr:nvSpPr>
      <xdr:spPr bwMode="auto">
        <a:xfrm flipV="1">
          <a:off x="1600200" y="10106025"/>
          <a:ext cx="0" cy="238125"/>
        </a:xfrm>
        <a:prstGeom prst="line">
          <a:avLst/>
        </a:prstGeom>
        <a:noFill/>
        <a:ln w="3175">
          <a:solidFill>
            <a:srgbClr val="000000"/>
          </a:solidFill>
          <a:round/>
          <a:headEnd type="stealth" w="sm" len="med"/>
          <a:tailEnd/>
        </a:ln>
        <a:extLst>
          <a:ext uri="{909E8E84-426E-40DD-AFC4-6F175D3DCCD1}">
            <a14:hiddenFill xmlns:a14="http://schemas.microsoft.com/office/drawing/2010/main">
              <a:noFill/>
            </a14:hiddenFill>
          </a:ext>
        </a:extLst>
      </xdr:spPr>
    </xdr:sp>
    <xdr:clientData/>
  </xdr:twoCellAnchor>
  <xdr:twoCellAnchor>
    <xdr:from>
      <xdr:col>2</xdr:col>
      <xdr:colOff>66675</xdr:colOff>
      <xdr:row>50</xdr:row>
      <xdr:rowOff>114300</xdr:rowOff>
    </xdr:from>
    <xdr:to>
      <xdr:col>2</xdr:col>
      <xdr:colOff>66675</xdr:colOff>
      <xdr:row>53</xdr:row>
      <xdr:rowOff>0</xdr:rowOff>
    </xdr:to>
    <xdr:sp macro="" textlink="">
      <xdr:nvSpPr>
        <xdr:cNvPr id="58969" name="Line 172">
          <a:extLst>
            <a:ext uri="{FF2B5EF4-FFF2-40B4-BE49-F238E27FC236}">
              <a16:creationId xmlns:a16="http://schemas.microsoft.com/office/drawing/2014/main" id="{00000000-0008-0000-0000-000059E60000}"/>
            </a:ext>
          </a:extLst>
        </xdr:cNvPr>
        <xdr:cNvSpPr>
          <a:spLocks noChangeShapeType="1"/>
        </xdr:cNvSpPr>
      </xdr:nvSpPr>
      <xdr:spPr bwMode="auto">
        <a:xfrm>
          <a:off x="1609725" y="10591800"/>
          <a:ext cx="0" cy="571500"/>
        </a:xfrm>
        <a:prstGeom prst="line">
          <a:avLst/>
        </a:prstGeom>
        <a:noFill/>
        <a:ln w="3175">
          <a:solidFill>
            <a:srgbClr val="000000"/>
          </a:solidFill>
          <a:round/>
          <a:headEnd type="stealth" w="sm" len="med"/>
          <a:tailEnd type="stealth" w="sm" len="med"/>
        </a:ln>
        <a:extLst>
          <a:ext uri="{909E8E84-426E-40DD-AFC4-6F175D3DCCD1}">
            <a14:hiddenFill xmlns:a14="http://schemas.microsoft.com/office/drawing/2010/main">
              <a:noFill/>
            </a14:hiddenFill>
          </a:ext>
        </a:extLst>
      </xdr:spPr>
    </xdr:sp>
    <xdr:clientData/>
  </xdr:twoCellAnchor>
  <xdr:twoCellAnchor>
    <xdr:from>
      <xdr:col>2</xdr:col>
      <xdr:colOff>57150</xdr:colOff>
      <xdr:row>48</xdr:row>
      <xdr:rowOff>123825</xdr:rowOff>
    </xdr:from>
    <xdr:to>
      <xdr:col>2</xdr:col>
      <xdr:colOff>152400</xdr:colOff>
      <xdr:row>48</xdr:row>
      <xdr:rowOff>123825</xdr:rowOff>
    </xdr:to>
    <xdr:sp macro="" textlink="">
      <xdr:nvSpPr>
        <xdr:cNvPr id="58970" name="Line 173">
          <a:extLst>
            <a:ext uri="{FF2B5EF4-FFF2-40B4-BE49-F238E27FC236}">
              <a16:creationId xmlns:a16="http://schemas.microsoft.com/office/drawing/2014/main" id="{00000000-0008-0000-0000-00005AE60000}"/>
            </a:ext>
          </a:extLst>
        </xdr:cNvPr>
        <xdr:cNvSpPr>
          <a:spLocks noChangeShapeType="1"/>
        </xdr:cNvSpPr>
      </xdr:nvSpPr>
      <xdr:spPr bwMode="auto">
        <a:xfrm>
          <a:off x="1600200" y="10106025"/>
          <a:ext cx="9525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952500</xdr:colOff>
      <xdr:row>54</xdr:row>
      <xdr:rowOff>57150</xdr:rowOff>
    </xdr:from>
    <xdr:to>
      <xdr:col>1</xdr:col>
      <xdr:colOff>952500</xdr:colOff>
      <xdr:row>55</xdr:row>
      <xdr:rowOff>38100</xdr:rowOff>
    </xdr:to>
    <xdr:sp macro="" textlink="">
      <xdr:nvSpPr>
        <xdr:cNvPr id="58971" name="Line 174">
          <a:extLst>
            <a:ext uri="{FF2B5EF4-FFF2-40B4-BE49-F238E27FC236}">
              <a16:creationId xmlns:a16="http://schemas.microsoft.com/office/drawing/2014/main" id="{00000000-0008-0000-0000-00005BE60000}"/>
            </a:ext>
          </a:extLst>
        </xdr:cNvPr>
        <xdr:cNvSpPr>
          <a:spLocks noChangeShapeType="1"/>
        </xdr:cNvSpPr>
      </xdr:nvSpPr>
      <xdr:spPr bwMode="auto">
        <a:xfrm>
          <a:off x="1533525" y="11410950"/>
          <a:ext cx="0" cy="228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xdr:colOff>
      <xdr:row>54</xdr:row>
      <xdr:rowOff>38100</xdr:rowOff>
    </xdr:from>
    <xdr:to>
      <xdr:col>3</xdr:col>
      <xdr:colOff>9525</xdr:colOff>
      <xdr:row>55</xdr:row>
      <xdr:rowOff>47625</xdr:rowOff>
    </xdr:to>
    <xdr:sp macro="" textlink="">
      <xdr:nvSpPr>
        <xdr:cNvPr id="58972" name="Line 175">
          <a:extLst>
            <a:ext uri="{FF2B5EF4-FFF2-40B4-BE49-F238E27FC236}">
              <a16:creationId xmlns:a16="http://schemas.microsoft.com/office/drawing/2014/main" id="{00000000-0008-0000-0000-00005CE60000}"/>
            </a:ext>
          </a:extLst>
        </xdr:cNvPr>
        <xdr:cNvSpPr>
          <a:spLocks noChangeShapeType="1"/>
        </xdr:cNvSpPr>
      </xdr:nvSpPr>
      <xdr:spPr bwMode="auto">
        <a:xfrm>
          <a:off x="2514600" y="11391900"/>
          <a:ext cx="0" cy="2571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55</xdr:row>
      <xdr:rowOff>0</xdr:rowOff>
    </xdr:from>
    <xdr:to>
      <xdr:col>3</xdr:col>
      <xdr:colOff>9525</xdr:colOff>
      <xdr:row>55</xdr:row>
      <xdr:rowOff>0</xdr:rowOff>
    </xdr:to>
    <xdr:sp macro="" textlink="">
      <xdr:nvSpPr>
        <xdr:cNvPr id="58973" name="Line 176">
          <a:extLst>
            <a:ext uri="{FF2B5EF4-FFF2-40B4-BE49-F238E27FC236}">
              <a16:creationId xmlns:a16="http://schemas.microsoft.com/office/drawing/2014/main" id="{00000000-0008-0000-0000-00005DE60000}"/>
            </a:ext>
          </a:extLst>
        </xdr:cNvPr>
        <xdr:cNvSpPr>
          <a:spLocks noChangeShapeType="1"/>
        </xdr:cNvSpPr>
      </xdr:nvSpPr>
      <xdr:spPr bwMode="auto">
        <a:xfrm>
          <a:off x="1543050" y="11601450"/>
          <a:ext cx="971550" cy="0"/>
        </a:xfrm>
        <a:prstGeom prst="line">
          <a:avLst/>
        </a:prstGeom>
        <a:noFill/>
        <a:ln w="3175">
          <a:solidFill>
            <a:srgbClr val="000000"/>
          </a:solidFill>
          <a:round/>
          <a:headEnd type="stealth" w="sm" len="med"/>
          <a:tailEnd type="stealth" w="sm" len="med"/>
        </a:ln>
        <a:extLst>
          <a:ext uri="{909E8E84-426E-40DD-AFC4-6F175D3DCCD1}">
            <a14:hiddenFill xmlns:a14="http://schemas.microsoft.com/office/drawing/2010/main">
              <a:noFill/>
            </a14:hiddenFill>
          </a:ext>
        </a:extLst>
      </xdr:spPr>
    </xdr:sp>
    <xdr:clientData/>
  </xdr:twoCellAnchor>
  <xdr:twoCellAnchor>
    <xdr:from>
      <xdr:col>0</xdr:col>
      <xdr:colOff>495300</xdr:colOff>
      <xdr:row>28</xdr:row>
      <xdr:rowOff>76200</xdr:rowOff>
    </xdr:from>
    <xdr:to>
      <xdr:col>0</xdr:col>
      <xdr:colOff>581025</xdr:colOff>
      <xdr:row>28</xdr:row>
      <xdr:rowOff>76200</xdr:rowOff>
    </xdr:to>
    <xdr:sp macro="" textlink="">
      <xdr:nvSpPr>
        <xdr:cNvPr id="58974" name="Line 177">
          <a:extLst>
            <a:ext uri="{FF2B5EF4-FFF2-40B4-BE49-F238E27FC236}">
              <a16:creationId xmlns:a16="http://schemas.microsoft.com/office/drawing/2014/main" id="{00000000-0008-0000-0000-00005EE60000}"/>
            </a:ext>
          </a:extLst>
        </xdr:cNvPr>
        <xdr:cNvSpPr>
          <a:spLocks noChangeShapeType="1"/>
        </xdr:cNvSpPr>
      </xdr:nvSpPr>
      <xdr:spPr bwMode="auto">
        <a:xfrm flipH="1">
          <a:off x="495300" y="57721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32</xdr:row>
      <xdr:rowOff>85725</xdr:rowOff>
    </xdr:from>
    <xdr:to>
      <xdr:col>0</xdr:col>
      <xdr:colOff>581025</xdr:colOff>
      <xdr:row>32</xdr:row>
      <xdr:rowOff>85725</xdr:rowOff>
    </xdr:to>
    <xdr:sp macro="" textlink="">
      <xdr:nvSpPr>
        <xdr:cNvPr id="58975" name="Line 178">
          <a:extLst>
            <a:ext uri="{FF2B5EF4-FFF2-40B4-BE49-F238E27FC236}">
              <a16:creationId xmlns:a16="http://schemas.microsoft.com/office/drawing/2014/main" id="{00000000-0008-0000-0000-00005FE60000}"/>
            </a:ext>
          </a:extLst>
        </xdr:cNvPr>
        <xdr:cNvSpPr>
          <a:spLocks noChangeShapeType="1"/>
        </xdr:cNvSpPr>
      </xdr:nvSpPr>
      <xdr:spPr bwMode="auto">
        <a:xfrm flipH="1">
          <a:off x="495300" y="673417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523875</xdr:colOff>
      <xdr:row>28</xdr:row>
      <xdr:rowOff>76200</xdr:rowOff>
    </xdr:from>
    <xdr:to>
      <xdr:col>0</xdr:col>
      <xdr:colOff>523875</xdr:colOff>
      <xdr:row>32</xdr:row>
      <xdr:rowOff>85725</xdr:rowOff>
    </xdr:to>
    <xdr:sp macro="" textlink="">
      <xdr:nvSpPr>
        <xdr:cNvPr id="58976" name="Line 179">
          <a:extLst>
            <a:ext uri="{FF2B5EF4-FFF2-40B4-BE49-F238E27FC236}">
              <a16:creationId xmlns:a16="http://schemas.microsoft.com/office/drawing/2014/main" id="{00000000-0008-0000-0000-000060E60000}"/>
            </a:ext>
          </a:extLst>
        </xdr:cNvPr>
        <xdr:cNvSpPr>
          <a:spLocks noChangeShapeType="1"/>
        </xdr:cNvSpPr>
      </xdr:nvSpPr>
      <xdr:spPr bwMode="auto">
        <a:xfrm>
          <a:off x="523875" y="5772150"/>
          <a:ext cx="0" cy="962025"/>
        </a:xfrm>
        <a:prstGeom prst="line">
          <a:avLst/>
        </a:prstGeom>
        <a:noFill/>
        <a:ln w="3175">
          <a:solidFill>
            <a:srgbClr val="000000"/>
          </a:solidFill>
          <a:round/>
          <a:headEnd type="stealth" w="sm" len="med"/>
          <a:tailEnd type="stealth" w="sm" len="med"/>
        </a:ln>
        <a:extLst>
          <a:ext uri="{909E8E84-426E-40DD-AFC4-6F175D3DCCD1}">
            <a14:hiddenFill xmlns:a14="http://schemas.microsoft.com/office/drawing/2010/main">
              <a:noFill/>
            </a14:hiddenFill>
          </a:ext>
        </a:extLst>
      </xdr:spPr>
    </xdr:sp>
    <xdr:clientData/>
  </xdr:twoCellAnchor>
  <xdr:twoCellAnchor>
    <xdr:from>
      <xdr:col>1</xdr:col>
      <xdr:colOff>600075</xdr:colOff>
      <xdr:row>50</xdr:row>
      <xdr:rowOff>180975</xdr:rowOff>
    </xdr:from>
    <xdr:to>
      <xdr:col>1</xdr:col>
      <xdr:colOff>733425</xdr:colOff>
      <xdr:row>51</xdr:row>
      <xdr:rowOff>57150</xdr:rowOff>
    </xdr:to>
    <xdr:sp macro="" textlink="">
      <xdr:nvSpPr>
        <xdr:cNvPr id="58977" name="Oval 180">
          <a:extLst>
            <a:ext uri="{FF2B5EF4-FFF2-40B4-BE49-F238E27FC236}">
              <a16:creationId xmlns:a16="http://schemas.microsoft.com/office/drawing/2014/main" id="{00000000-0008-0000-0000-000061E60000}"/>
            </a:ext>
          </a:extLst>
        </xdr:cNvPr>
        <xdr:cNvSpPr>
          <a:spLocks noChangeArrowheads="1"/>
        </xdr:cNvSpPr>
      </xdr:nvSpPr>
      <xdr:spPr bwMode="auto">
        <a:xfrm>
          <a:off x="1181100" y="10658475"/>
          <a:ext cx="133350" cy="66675"/>
        </a:xfrm>
        <a:prstGeom prst="ellipse">
          <a:avLst/>
        </a:prstGeom>
        <a:solidFill>
          <a:srgbClr val="FFFFFF"/>
        </a:solidFill>
        <a:ln w="9525">
          <a:solidFill>
            <a:srgbClr val="000000"/>
          </a:solidFill>
          <a:round/>
          <a:headEnd/>
          <a:tailEnd/>
        </a:ln>
      </xdr:spPr>
    </xdr:sp>
    <xdr:clientData/>
  </xdr:twoCellAnchor>
  <xdr:twoCellAnchor>
    <xdr:from>
      <xdr:col>1</xdr:col>
      <xdr:colOff>600075</xdr:colOff>
      <xdr:row>51</xdr:row>
      <xdr:rowOff>57150</xdr:rowOff>
    </xdr:from>
    <xdr:to>
      <xdr:col>1</xdr:col>
      <xdr:colOff>704850</xdr:colOff>
      <xdr:row>51</xdr:row>
      <xdr:rowOff>190500</xdr:rowOff>
    </xdr:to>
    <xdr:sp macro="" textlink="">
      <xdr:nvSpPr>
        <xdr:cNvPr id="58978" name="Oval 181">
          <a:extLst>
            <a:ext uri="{FF2B5EF4-FFF2-40B4-BE49-F238E27FC236}">
              <a16:creationId xmlns:a16="http://schemas.microsoft.com/office/drawing/2014/main" id="{00000000-0008-0000-0000-000062E60000}"/>
            </a:ext>
          </a:extLst>
        </xdr:cNvPr>
        <xdr:cNvSpPr>
          <a:spLocks noChangeArrowheads="1"/>
        </xdr:cNvSpPr>
      </xdr:nvSpPr>
      <xdr:spPr bwMode="auto">
        <a:xfrm>
          <a:off x="1181100" y="10725150"/>
          <a:ext cx="104775" cy="133350"/>
        </a:xfrm>
        <a:prstGeom prst="ellipse">
          <a:avLst/>
        </a:prstGeom>
        <a:solidFill>
          <a:srgbClr val="FFFFFF"/>
        </a:solidFill>
        <a:ln w="9525">
          <a:solidFill>
            <a:srgbClr val="000000"/>
          </a:solidFill>
          <a:round/>
          <a:headEnd/>
          <a:tailEnd/>
        </a:ln>
      </xdr:spPr>
    </xdr:sp>
    <xdr:clientData/>
  </xdr:twoCellAnchor>
  <xdr:twoCellAnchor>
    <xdr:from>
      <xdr:col>1</xdr:col>
      <xdr:colOff>514350</xdr:colOff>
      <xdr:row>50</xdr:row>
      <xdr:rowOff>104775</xdr:rowOff>
    </xdr:from>
    <xdr:to>
      <xdr:col>1</xdr:col>
      <xdr:colOff>600075</xdr:colOff>
      <xdr:row>51</xdr:row>
      <xdr:rowOff>19050</xdr:rowOff>
    </xdr:to>
    <xdr:sp macro="" textlink="">
      <xdr:nvSpPr>
        <xdr:cNvPr id="58979" name="Oval 182">
          <a:extLst>
            <a:ext uri="{FF2B5EF4-FFF2-40B4-BE49-F238E27FC236}">
              <a16:creationId xmlns:a16="http://schemas.microsoft.com/office/drawing/2014/main" id="{00000000-0008-0000-0000-000063E60000}"/>
            </a:ext>
          </a:extLst>
        </xdr:cNvPr>
        <xdr:cNvSpPr>
          <a:spLocks noChangeArrowheads="1"/>
        </xdr:cNvSpPr>
      </xdr:nvSpPr>
      <xdr:spPr bwMode="auto">
        <a:xfrm>
          <a:off x="1095375" y="10582275"/>
          <a:ext cx="85725" cy="104775"/>
        </a:xfrm>
        <a:prstGeom prst="ellipse">
          <a:avLst/>
        </a:prstGeom>
        <a:solidFill>
          <a:srgbClr val="FFFFFF"/>
        </a:solidFill>
        <a:ln w="9525">
          <a:solidFill>
            <a:srgbClr val="000000"/>
          </a:solidFill>
          <a:round/>
          <a:headEnd/>
          <a:tailEnd/>
        </a:ln>
      </xdr:spPr>
    </xdr:sp>
    <xdr:clientData/>
  </xdr:twoCellAnchor>
  <xdr:twoCellAnchor>
    <xdr:from>
      <xdr:col>1</xdr:col>
      <xdr:colOff>695325</xdr:colOff>
      <xdr:row>51</xdr:row>
      <xdr:rowOff>57150</xdr:rowOff>
    </xdr:from>
    <xdr:to>
      <xdr:col>1</xdr:col>
      <xdr:colOff>771525</xdr:colOff>
      <xdr:row>51</xdr:row>
      <xdr:rowOff>133350</xdr:rowOff>
    </xdr:to>
    <xdr:sp macro="" textlink="">
      <xdr:nvSpPr>
        <xdr:cNvPr id="58980" name="Oval 183">
          <a:extLst>
            <a:ext uri="{FF2B5EF4-FFF2-40B4-BE49-F238E27FC236}">
              <a16:creationId xmlns:a16="http://schemas.microsoft.com/office/drawing/2014/main" id="{00000000-0008-0000-0000-000064E60000}"/>
            </a:ext>
          </a:extLst>
        </xdr:cNvPr>
        <xdr:cNvSpPr>
          <a:spLocks noChangeArrowheads="1"/>
        </xdr:cNvSpPr>
      </xdr:nvSpPr>
      <xdr:spPr bwMode="auto">
        <a:xfrm>
          <a:off x="1276350" y="10725150"/>
          <a:ext cx="76200" cy="76200"/>
        </a:xfrm>
        <a:prstGeom prst="ellipse">
          <a:avLst/>
        </a:prstGeom>
        <a:solidFill>
          <a:srgbClr val="FFFFFF"/>
        </a:solidFill>
        <a:ln w="9525">
          <a:solidFill>
            <a:srgbClr val="000000"/>
          </a:solidFill>
          <a:round/>
          <a:headEnd/>
          <a:tailEnd/>
        </a:ln>
      </xdr:spPr>
    </xdr:sp>
    <xdr:clientData/>
  </xdr:twoCellAnchor>
  <xdr:twoCellAnchor>
    <xdr:from>
      <xdr:col>1</xdr:col>
      <xdr:colOff>666750</xdr:colOff>
      <xdr:row>51</xdr:row>
      <xdr:rowOff>142875</xdr:rowOff>
    </xdr:from>
    <xdr:to>
      <xdr:col>1</xdr:col>
      <xdr:colOff>742950</xdr:colOff>
      <xdr:row>52</xdr:row>
      <xdr:rowOff>47625</xdr:rowOff>
    </xdr:to>
    <xdr:sp macro="" textlink="">
      <xdr:nvSpPr>
        <xdr:cNvPr id="58981" name="Oval 184">
          <a:extLst>
            <a:ext uri="{FF2B5EF4-FFF2-40B4-BE49-F238E27FC236}">
              <a16:creationId xmlns:a16="http://schemas.microsoft.com/office/drawing/2014/main" id="{00000000-0008-0000-0000-000065E60000}"/>
            </a:ext>
          </a:extLst>
        </xdr:cNvPr>
        <xdr:cNvSpPr>
          <a:spLocks noChangeArrowheads="1"/>
        </xdr:cNvSpPr>
      </xdr:nvSpPr>
      <xdr:spPr bwMode="auto">
        <a:xfrm>
          <a:off x="1247775" y="10810875"/>
          <a:ext cx="76200" cy="152400"/>
        </a:xfrm>
        <a:prstGeom prst="ellipse">
          <a:avLst/>
        </a:prstGeom>
        <a:solidFill>
          <a:srgbClr val="FFFFFF"/>
        </a:solidFill>
        <a:ln w="9525">
          <a:solidFill>
            <a:srgbClr val="000000"/>
          </a:solidFill>
          <a:round/>
          <a:headEnd/>
          <a:tailEnd/>
        </a:ln>
      </xdr:spPr>
    </xdr:sp>
    <xdr:clientData/>
  </xdr:twoCellAnchor>
  <xdr:twoCellAnchor>
    <xdr:from>
      <xdr:col>1</xdr:col>
      <xdr:colOff>733425</xdr:colOff>
      <xdr:row>51</xdr:row>
      <xdr:rowOff>133350</xdr:rowOff>
    </xdr:from>
    <xdr:to>
      <xdr:col>1</xdr:col>
      <xdr:colOff>809625</xdr:colOff>
      <xdr:row>52</xdr:row>
      <xdr:rowOff>28575</xdr:rowOff>
    </xdr:to>
    <xdr:sp macro="" textlink="">
      <xdr:nvSpPr>
        <xdr:cNvPr id="58982" name="Oval 185">
          <a:extLst>
            <a:ext uri="{FF2B5EF4-FFF2-40B4-BE49-F238E27FC236}">
              <a16:creationId xmlns:a16="http://schemas.microsoft.com/office/drawing/2014/main" id="{00000000-0008-0000-0000-000066E60000}"/>
            </a:ext>
          </a:extLst>
        </xdr:cNvPr>
        <xdr:cNvSpPr>
          <a:spLocks noChangeArrowheads="1"/>
        </xdr:cNvSpPr>
      </xdr:nvSpPr>
      <xdr:spPr bwMode="auto">
        <a:xfrm>
          <a:off x="1314450" y="10801350"/>
          <a:ext cx="76200" cy="142875"/>
        </a:xfrm>
        <a:prstGeom prst="ellipse">
          <a:avLst/>
        </a:prstGeom>
        <a:solidFill>
          <a:srgbClr val="FFFFFF"/>
        </a:solidFill>
        <a:ln w="9525">
          <a:solidFill>
            <a:srgbClr val="000000"/>
          </a:solidFill>
          <a:round/>
          <a:headEnd/>
          <a:tailEnd/>
        </a:ln>
      </xdr:spPr>
    </xdr:sp>
    <xdr:clientData/>
  </xdr:twoCellAnchor>
  <xdr:twoCellAnchor>
    <xdr:from>
      <xdr:col>1</xdr:col>
      <xdr:colOff>695325</xdr:colOff>
      <xdr:row>52</xdr:row>
      <xdr:rowOff>38100</xdr:rowOff>
    </xdr:from>
    <xdr:to>
      <xdr:col>1</xdr:col>
      <xdr:colOff>800100</xdr:colOff>
      <xdr:row>52</xdr:row>
      <xdr:rowOff>142875</xdr:rowOff>
    </xdr:to>
    <xdr:sp macro="" textlink="">
      <xdr:nvSpPr>
        <xdr:cNvPr id="58983" name="Oval 186">
          <a:extLst>
            <a:ext uri="{FF2B5EF4-FFF2-40B4-BE49-F238E27FC236}">
              <a16:creationId xmlns:a16="http://schemas.microsoft.com/office/drawing/2014/main" id="{00000000-0008-0000-0000-000067E60000}"/>
            </a:ext>
          </a:extLst>
        </xdr:cNvPr>
        <xdr:cNvSpPr>
          <a:spLocks noChangeArrowheads="1"/>
        </xdr:cNvSpPr>
      </xdr:nvSpPr>
      <xdr:spPr bwMode="auto">
        <a:xfrm>
          <a:off x="1276350" y="10953750"/>
          <a:ext cx="104775" cy="104775"/>
        </a:xfrm>
        <a:prstGeom prst="ellipse">
          <a:avLst/>
        </a:prstGeom>
        <a:solidFill>
          <a:srgbClr val="FFFFFF"/>
        </a:solidFill>
        <a:ln w="9525">
          <a:solidFill>
            <a:srgbClr val="000000"/>
          </a:solidFill>
          <a:round/>
          <a:headEnd/>
          <a:tailEnd/>
        </a:ln>
      </xdr:spPr>
    </xdr:sp>
    <xdr:clientData/>
  </xdr:twoCellAnchor>
  <xdr:twoCellAnchor>
    <xdr:from>
      <xdr:col>1</xdr:col>
      <xdr:colOff>781050</xdr:colOff>
      <xdr:row>52</xdr:row>
      <xdr:rowOff>9525</xdr:rowOff>
    </xdr:from>
    <xdr:to>
      <xdr:col>1</xdr:col>
      <xdr:colOff>866775</xdr:colOff>
      <xdr:row>52</xdr:row>
      <xdr:rowOff>95250</xdr:rowOff>
    </xdr:to>
    <xdr:sp macro="" textlink="">
      <xdr:nvSpPr>
        <xdr:cNvPr id="58984" name="Oval 187">
          <a:extLst>
            <a:ext uri="{FF2B5EF4-FFF2-40B4-BE49-F238E27FC236}">
              <a16:creationId xmlns:a16="http://schemas.microsoft.com/office/drawing/2014/main" id="{00000000-0008-0000-0000-000068E60000}"/>
            </a:ext>
          </a:extLst>
        </xdr:cNvPr>
        <xdr:cNvSpPr>
          <a:spLocks noChangeArrowheads="1"/>
        </xdr:cNvSpPr>
      </xdr:nvSpPr>
      <xdr:spPr bwMode="auto">
        <a:xfrm>
          <a:off x="1362075" y="10925175"/>
          <a:ext cx="85725" cy="85725"/>
        </a:xfrm>
        <a:prstGeom prst="ellipse">
          <a:avLst/>
        </a:prstGeom>
        <a:solidFill>
          <a:srgbClr val="FFFFFF"/>
        </a:solidFill>
        <a:ln w="9525">
          <a:solidFill>
            <a:srgbClr val="000000"/>
          </a:solidFill>
          <a:round/>
          <a:headEnd/>
          <a:tailEnd/>
        </a:ln>
      </xdr:spPr>
    </xdr:sp>
    <xdr:clientData/>
  </xdr:twoCellAnchor>
  <xdr:twoCellAnchor>
    <xdr:from>
      <xdr:col>1</xdr:col>
      <xdr:colOff>771525</xdr:colOff>
      <xdr:row>52</xdr:row>
      <xdr:rowOff>114300</xdr:rowOff>
    </xdr:from>
    <xdr:to>
      <xdr:col>1</xdr:col>
      <xdr:colOff>857250</xdr:colOff>
      <xdr:row>53</xdr:row>
      <xdr:rowOff>19050</xdr:rowOff>
    </xdr:to>
    <xdr:sp macro="" textlink="">
      <xdr:nvSpPr>
        <xdr:cNvPr id="58985" name="Oval 188">
          <a:extLst>
            <a:ext uri="{FF2B5EF4-FFF2-40B4-BE49-F238E27FC236}">
              <a16:creationId xmlns:a16="http://schemas.microsoft.com/office/drawing/2014/main" id="{00000000-0008-0000-0000-000069E60000}"/>
            </a:ext>
          </a:extLst>
        </xdr:cNvPr>
        <xdr:cNvSpPr>
          <a:spLocks noChangeArrowheads="1"/>
        </xdr:cNvSpPr>
      </xdr:nvSpPr>
      <xdr:spPr bwMode="auto">
        <a:xfrm>
          <a:off x="1352550" y="11029950"/>
          <a:ext cx="85725" cy="152400"/>
        </a:xfrm>
        <a:prstGeom prst="ellipse">
          <a:avLst/>
        </a:prstGeom>
        <a:solidFill>
          <a:srgbClr val="FFFFFF"/>
        </a:solidFill>
        <a:ln w="9525">
          <a:solidFill>
            <a:srgbClr val="000000"/>
          </a:solidFill>
          <a:round/>
          <a:headEnd/>
          <a:tailEnd/>
        </a:ln>
      </xdr:spPr>
    </xdr:sp>
    <xdr:clientData/>
  </xdr:twoCellAnchor>
  <xdr:twoCellAnchor>
    <xdr:from>
      <xdr:col>1</xdr:col>
      <xdr:colOff>838200</xdr:colOff>
      <xdr:row>52</xdr:row>
      <xdr:rowOff>85725</xdr:rowOff>
    </xdr:from>
    <xdr:to>
      <xdr:col>1</xdr:col>
      <xdr:colOff>914400</xdr:colOff>
      <xdr:row>52</xdr:row>
      <xdr:rowOff>161925</xdr:rowOff>
    </xdr:to>
    <xdr:sp macro="" textlink="">
      <xdr:nvSpPr>
        <xdr:cNvPr id="58986" name="Oval 189">
          <a:extLst>
            <a:ext uri="{FF2B5EF4-FFF2-40B4-BE49-F238E27FC236}">
              <a16:creationId xmlns:a16="http://schemas.microsoft.com/office/drawing/2014/main" id="{00000000-0008-0000-0000-00006AE60000}"/>
            </a:ext>
          </a:extLst>
        </xdr:cNvPr>
        <xdr:cNvSpPr>
          <a:spLocks noChangeArrowheads="1"/>
        </xdr:cNvSpPr>
      </xdr:nvSpPr>
      <xdr:spPr bwMode="auto">
        <a:xfrm>
          <a:off x="1419225" y="11001375"/>
          <a:ext cx="76200" cy="76200"/>
        </a:xfrm>
        <a:prstGeom prst="ellipse">
          <a:avLst/>
        </a:prstGeom>
        <a:solidFill>
          <a:srgbClr val="FFFFFF"/>
        </a:solidFill>
        <a:ln w="9525">
          <a:solidFill>
            <a:srgbClr val="000000"/>
          </a:solidFill>
          <a:round/>
          <a:headEnd/>
          <a:tailEnd/>
        </a:ln>
      </xdr:spPr>
    </xdr:sp>
    <xdr:clientData/>
  </xdr:twoCellAnchor>
  <xdr:twoCellAnchor>
    <xdr:from>
      <xdr:col>1</xdr:col>
      <xdr:colOff>828675</xdr:colOff>
      <xdr:row>53</xdr:row>
      <xdr:rowOff>9525</xdr:rowOff>
    </xdr:from>
    <xdr:to>
      <xdr:col>1</xdr:col>
      <xdr:colOff>914400</xdr:colOff>
      <xdr:row>53</xdr:row>
      <xdr:rowOff>114300</xdr:rowOff>
    </xdr:to>
    <xdr:sp macro="" textlink="">
      <xdr:nvSpPr>
        <xdr:cNvPr id="58987" name="Oval 190">
          <a:extLst>
            <a:ext uri="{FF2B5EF4-FFF2-40B4-BE49-F238E27FC236}">
              <a16:creationId xmlns:a16="http://schemas.microsoft.com/office/drawing/2014/main" id="{00000000-0008-0000-0000-00006BE60000}"/>
            </a:ext>
          </a:extLst>
        </xdr:cNvPr>
        <xdr:cNvSpPr>
          <a:spLocks noChangeArrowheads="1"/>
        </xdr:cNvSpPr>
      </xdr:nvSpPr>
      <xdr:spPr bwMode="auto">
        <a:xfrm>
          <a:off x="1409700" y="11172825"/>
          <a:ext cx="85725" cy="104775"/>
        </a:xfrm>
        <a:prstGeom prst="ellipse">
          <a:avLst/>
        </a:prstGeom>
        <a:solidFill>
          <a:srgbClr val="FFFFFF"/>
        </a:solidFill>
        <a:ln w="9525">
          <a:solidFill>
            <a:srgbClr val="000000"/>
          </a:solidFill>
          <a:round/>
          <a:headEnd/>
          <a:tailEnd/>
        </a:ln>
      </xdr:spPr>
    </xdr:sp>
    <xdr:clientData/>
  </xdr:twoCellAnchor>
  <xdr:twoCellAnchor>
    <xdr:from>
      <xdr:col>1</xdr:col>
      <xdr:colOff>847725</xdr:colOff>
      <xdr:row>52</xdr:row>
      <xdr:rowOff>171450</xdr:rowOff>
    </xdr:from>
    <xdr:to>
      <xdr:col>1</xdr:col>
      <xdr:colOff>942975</xdr:colOff>
      <xdr:row>53</xdr:row>
      <xdr:rowOff>47625</xdr:rowOff>
    </xdr:to>
    <xdr:sp macro="" textlink="">
      <xdr:nvSpPr>
        <xdr:cNvPr id="58988" name="Oval 191">
          <a:extLst>
            <a:ext uri="{FF2B5EF4-FFF2-40B4-BE49-F238E27FC236}">
              <a16:creationId xmlns:a16="http://schemas.microsoft.com/office/drawing/2014/main" id="{00000000-0008-0000-0000-00006CE60000}"/>
            </a:ext>
          </a:extLst>
        </xdr:cNvPr>
        <xdr:cNvSpPr>
          <a:spLocks noChangeArrowheads="1"/>
        </xdr:cNvSpPr>
      </xdr:nvSpPr>
      <xdr:spPr bwMode="auto">
        <a:xfrm>
          <a:off x="1428750" y="11087100"/>
          <a:ext cx="95250" cy="123825"/>
        </a:xfrm>
        <a:prstGeom prst="ellipse">
          <a:avLst/>
        </a:prstGeom>
        <a:solidFill>
          <a:srgbClr val="FFFFFF"/>
        </a:solidFill>
        <a:ln w="9525">
          <a:solidFill>
            <a:srgbClr val="000000"/>
          </a:solidFill>
          <a:round/>
          <a:headEnd/>
          <a:tailEnd/>
        </a:ln>
      </xdr:spPr>
    </xdr:sp>
    <xdr:clientData/>
  </xdr:twoCellAnchor>
  <xdr:twoCellAnchor>
    <xdr:from>
      <xdr:col>1</xdr:col>
      <xdr:colOff>876300</xdr:colOff>
      <xdr:row>53</xdr:row>
      <xdr:rowOff>66675</xdr:rowOff>
    </xdr:from>
    <xdr:to>
      <xdr:col>2</xdr:col>
      <xdr:colOff>9525</xdr:colOff>
      <xdr:row>54</xdr:row>
      <xdr:rowOff>0</xdr:rowOff>
    </xdr:to>
    <xdr:sp macro="" textlink="">
      <xdr:nvSpPr>
        <xdr:cNvPr id="58989" name="Oval 192">
          <a:extLst>
            <a:ext uri="{FF2B5EF4-FFF2-40B4-BE49-F238E27FC236}">
              <a16:creationId xmlns:a16="http://schemas.microsoft.com/office/drawing/2014/main" id="{00000000-0008-0000-0000-00006DE60000}"/>
            </a:ext>
          </a:extLst>
        </xdr:cNvPr>
        <xdr:cNvSpPr>
          <a:spLocks noChangeArrowheads="1"/>
        </xdr:cNvSpPr>
      </xdr:nvSpPr>
      <xdr:spPr bwMode="auto">
        <a:xfrm>
          <a:off x="1457325" y="11229975"/>
          <a:ext cx="95250" cy="123825"/>
        </a:xfrm>
        <a:prstGeom prst="ellipse">
          <a:avLst/>
        </a:prstGeom>
        <a:solidFill>
          <a:srgbClr val="FFFFFF"/>
        </a:solidFill>
        <a:ln w="9525">
          <a:solidFill>
            <a:srgbClr val="000000"/>
          </a:solidFill>
          <a:round/>
          <a:headEnd/>
          <a:tailEnd/>
        </a:ln>
      </xdr:spPr>
    </xdr:sp>
    <xdr:clientData/>
  </xdr:twoCellAnchor>
  <xdr:twoCellAnchor>
    <xdr:from>
      <xdr:col>1</xdr:col>
      <xdr:colOff>933450</xdr:colOff>
      <xdr:row>53</xdr:row>
      <xdr:rowOff>0</xdr:rowOff>
    </xdr:from>
    <xdr:to>
      <xdr:col>2</xdr:col>
      <xdr:colOff>104775</xdr:colOff>
      <xdr:row>53</xdr:row>
      <xdr:rowOff>95250</xdr:rowOff>
    </xdr:to>
    <xdr:sp macro="" textlink="">
      <xdr:nvSpPr>
        <xdr:cNvPr id="58990" name="Oval 193">
          <a:extLst>
            <a:ext uri="{FF2B5EF4-FFF2-40B4-BE49-F238E27FC236}">
              <a16:creationId xmlns:a16="http://schemas.microsoft.com/office/drawing/2014/main" id="{00000000-0008-0000-0000-00006EE60000}"/>
            </a:ext>
          </a:extLst>
        </xdr:cNvPr>
        <xdr:cNvSpPr>
          <a:spLocks noChangeArrowheads="1"/>
        </xdr:cNvSpPr>
      </xdr:nvSpPr>
      <xdr:spPr bwMode="auto">
        <a:xfrm>
          <a:off x="1514475" y="11163300"/>
          <a:ext cx="133350" cy="95250"/>
        </a:xfrm>
        <a:prstGeom prst="ellipse">
          <a:avLst/>
        </a:prstGeom>
        <a:solidFill>
          <a:srgbClr val="FFFFFF"/>
        </a:solidFill>
        <a:ln w="9525">
          <a:solidFill>
            <a:srgbClr val="000000"/>
          </a:solidFill>
          <a:round/>
          <a:headEnd/>
          <a:tailEnd/>
        </a:ln>
      </xdr:spPr>
    </xdr:sp>
    <xdr:clientData/>
  </xdr:twoCellAnchor>
  <xdr:twoCellAnchor>
    <xdr:from>
      <xdr:col>1</xdr:col>
      <xdr:colOff>952500</xdr:colOff>
      <xdr:row>53</xdr:row>
      <xdr:rowOff>85725</xdr:rowOff>
    </xdr:from>
    <xdr:to>
      <xdr:col>2</xdr:col>
      <xdr:colOff>95250</xdr:colOff>
      <xdr:row>53</xdr:row>
      <xdr:rowOff>180975</xdr:rowOff>
    </xdr:to>
    <xdr:sp macro="" textlink="">
      <xdr:nvSpPr>
        <xdr:cNvPr id="58991" name="Oval 194">
          <a:extLst>
            <a:ext uri="{FF2B5EF4-FFF2-40B4-BE49-F238E27FC236}">
              <a16:creationId xmlns:a16="http://schemas.microsoft.com/office/drawing/2014/main" id="{00000000-0008-0000-0000-00006FE60000}"/>
            </a:ext>
          </a:extLst>
        </xdr:cNvPr>
        <xdr:cNvSpPr>
          <a:spLocks noChangeArrowheads="1"/>
        </xdr:cNvSpPr>
      </xdr:nvSpPr>
      <xdr:spPr bwMode="auto">
        <a:xfrm>
          <a:off x="1533525" y="11249025"/>
          <a:ext cx="104775" cy="95250"/>
        </a:xfrm>
        <a:prstGeom prst="ellipse">
          <a:avLst/>
        </a:prstGeom>
        <a:solidFill>
          <a:srgbClr val="FFFFFF"/>
        </a:solidFill>
        <a:ln w="9525">
          <a:solidFill>
            <a:srgbClr val="000000"/>
          </a:solidFill>
          <a:round/>
          <a:headEnd/>
          <a:tailEnd/>
        </a:ln>
      </xdr:spPr>
    </xdr:sp>
    <xdr:clientData/>
  </xdr:twoCellAnchor>
  <xdr:twoCellAnchor>
    <xdr:from>
      <xdr:col>2</xdr:col>
      <xdr:colOff>85725</xdr:colOff>
      <xdr:row>53</xdr:row>
      <xdr:rowOff>95250</xdr:rowOff>
    </xdr:from>
    <xdr:to>
      <xdr:col>2</xdr:col>
      <xdr:colOff>219075</xdr:colOff>
      <xdr:row>53</xdr:row>
      <xdr:rowOff>180975</xdr:rowOff>
    </xdr:to>
    <xdr:sp macro="" textlink="">
      <xdr:nvSpPr>
        <xdr:cNvPr id="58992" name="Oval 195">
          <a:extLst>
            <a:ext uri="{FF2B5EF4-FFF2-40B4-BE49-F238E27FC236}">
              <a16:creationId xmlns:a16="http://schemas.microsoft.com/office/drawing/2014/main" id="{00000000-0008-0000-0000-000070E60000}"/>
            </a:ext>
          </a:extLst>
        </xdr:cNvPr>
        <xdr:cNvSpPr>
          <a:spLocks noChangeArrowheads="1"/>
        </xdr:cNvSpPr>
      </xdr:nvSpPr>
      <xdr:spPr bwMode="auto">
        <a:xfrm>
          <a:off x="1628775" y="11258550"/>
          <a:ext cx="133350" cy="85725"/>
        </a:xfrm>
        <a:prstGeom prst="ellipse">
          <a:avLst/>
        </a:prstGeom>
        <a:solidFill>
          <a:srgbClr val="FFFFFF"/>
        </a:solidFill>
        <a:ln w="9525">
          <a:solidFill>
            <a:srgbClr val="000000"/>
          </a:solidFill>
          <a:round/>
          <a:headEnd/>
          <a:tailEnd/>
        </a:ln>
      </xdr:spPr>
    </xdr:sp>
    <xdr:clientData/>
  </xdr:twoCellAnchor>
  <xdr:twoCellAnchor>
    <xdr:from>
      <xdr:col>2</xdr:col>
      <xdr:colOff>85725</xdr:colOff>
      <xdr:row>53</xdr:row>
      <xdr:rowOff>0</xdr:rowOff>
    </xdr:from>
    <xdr:to>
      <xdr:col>2</xdr:col>
      <xdr:colOff>219075</xdr:colOff>
      <xdr:row>53</xdr:row>
      <xdr:rowOff>95250</xdr:rowOff>
    </xdr:to>
    <xdr:sp macro="" textlink="">
      <xdr:nvSpPr>
        <xdr:cNvPr id="58993" name="Oval 196">
          <a:extLst>
            <a:ext uri="{FF2B5EF4-FFF2-40B4-BE49-F238E27FC236}">
              <a16:creationId xmlns:a16="http://schemas.microsoft.com/office/drawing/2014/main" id="{00000000-0008-0000-0000-000071E60000}"/>
            </a:ext>
          </a:extLst>
        </xdr:cNvPr>
        <xdr:cNvSpPr>
          <a:spLocks noChangeArrowheads="1"/>
        </xdr:cNvSpPr>
      </xdr:nvSpPr>
      <xdr:spPr bwMode="auto">
        <a:xfrm>
          <a:off x="1628775" y="11163300"/>
          <a:ext cx="133350" cy="95250"/>
        </a:xfrm>
        <a:prstGeom prst="ellipse">
          <a:avLst/>
        </a:prstGeom>
        <a:solidFill>
          <a:srgbClr val="FFFFFF"/>
        </a:solidFill>
        <a:ln w="9525">
          <a:solidFill>
            <a:srgbClr val="000000"/>
          </a:solidFill>
          <a:round/>
          <a:headEnd/>
          <a:tailEnd/>
        </a:ln>
      </xdr:spPr>
    </xdr:sp>
    <xdr:clientData/>
  </xdr:twoCellAnchor>
  <xdr:twoCellAnchor>
    <xdr:from>
      <xdr:col>2</xdr:col>
      <xdr:colOff>209550</xdr:colOff>
      <xdr:row>53</xdr:row>
      <xdr:rowOff>0</xdr:rowOff>
    </xdr:from>
    <xdr:to>
      <xdr:col>2</xdr:col>
      <xdr:colOff>314325</xdr:colOff>
      <xdr:row>53</xdr:row>
      <xdr:rowOff>95250</xdr:rowOff>
    </xdr:to>
    <xdr:sp macro="" textlink="">
      <xdr:nvSpPr>
        <xdr:cNvPr id="58994" name="Oval 197">
          <a:extLst>
            <a:ext uri="{FF2B5EF4-FFF2-40B4-BE49-F238E27FC236}">
              <a16:creationId xmlns:a16="http://schemas.microsoft.com/office/drawing/2014/main" id="{00000000-0008-0000-0000-000072E60000}"/>
            </a:ext>
          </a:extLst>
        </xdr:cNvPr>
        <xdr:cNvSpPr>
          <a:spLocks noChangeArrowheads="1"/>
        </xdr:cNvSpPr>
      </xdr:nvSpPr>
      <xdr:spPr bwMode="auto">
        <a:xfrm>
          <a:off x="1752600" y="11163300"/>
          <a:ext cx="104775" cy="95250"/>
        </a:xfrm>
        <a:prstGeom prst="ellipse">
          <a:avLst/>
        </a:prstGeom>
        <a:solidFill>
          <a:srgbClr val="FFFFFF"/>
        </a:solidFill>
        <a:ln w="9525">
          <a:solidFill>
            <a:srgbClr val="000000"/>
          </a:solidFill>
          <a:round/>
          <a:headEnd/>
          <a:tailEnd/>
        </a:ln>
      </xdr:spPr>
    </xdr:sp>
    <xdr:clientData/>
  </xdr:twoCellAnchor>
  <xdr:twoCellAnchor>
    <xdr:from>
      <xdr:col>2</xdr:col>
      <xdr:colOff>219075</xdr:colOff>
      <xdr:row>53</xdr:row>
      <xdr:rowOff>85725</xdr:rowOff>
    </xdr:from>
    <xdr:to>
      <xdr:col>2</xdr:col>
      <xdr:colOff>371475</xdr:colOff>
      <xdr:row>54</xdr:row>
      <xdr:rowOff>0</xdr:rowOff>
    </xdr:to>
    <xdr:sp macro="" textlink="">
      <xdr:nvSpPr>
        <xdr:cNvPr id="58995" name="Oval 198">
          <a:extLst>
            <a:ext uri="{FF2B5EF4-FFF2-40B4-BE49-F238E27FC236}">
              <a16:creationId xmlns:a16="http://schemas.microsoft.com/office/drawing/2014/main" id="{00000000-0008-0000-0000-000073E60000}"/>
            </a:ext>
          </a:extLst>
        </xdr:cNvPr>
        <xdr:cNvSpPr>
          <a:spLocks noChangeArrowheads="1"/>
        </xdr:cNvSpPr>
      </xdr:nvSpPr>
      <xdr:spPr bwMode="auto">
        <a:xfrm>
          <a:off x="1762125" y="11249025"/>
          <a:ext cx="152400" cy="104775"/>
        </a:xfrm>
        <a:prstGeom prst="ellipse">
          <a:avLst/>
        </a:prstGeom>
        <a:solidFill>
          <a:srgbClr val="FFFFFF"/>
        </a:solidFill>
        <a:ln w="9525">
          <a:solidFill>
            <a:srgbClr val="000000"/>
          </a:solidFill>
          <a:round/>
          <a:headEnd/>
          <a:tailEnd/>
        </a:ln>
      </xdr:spPr>
    </xdr:sp>
    <xdr:clientData/>
  </xdr:twoCellAnchor>
  <xdr:twoCellAnchor>
    <xdr:from>
      <xdr:col>2</xdr:col>
      <xdr:colOff>323850</xdr:colOff>
      <xdr:row>53</xdr:row>
      <xdr:rowOff>0</xdr:rowOff>
    </xdr:from>
    <xdr:to>
      <xdr:col>2</xdr:col>
      <xdr:colOff>400050</xdr:colOff>
      <xdr:row>53</xdr:row>
      <xdr:rowOff>95250</xdr:rowOff>
    </xdr:to>
    <xdr:sp macro="" textlink="">
      <xdr:nvSpPr>
        <xdr:cNvPr id="58996" name="Oval 199">
          <a:extLst>
            <a:ext uri="{FF2B5EF4-FFF2-40B4-BE49-F238E27FC236}">
              <a16:creationId xmlns:a16="http://schemas.microsoft.com/office/drawing/2014/main" id="{00000000-0008-0000-0000-000074E60000}"/>
            </a:ext>
          </a:extLst>
        </xdr:cNvPr>
        <xdr:cNvSpPr>
          <a:spLocks noChangeArrowheads="1"/>
        </xdr:cNvSpPr>
      </xdr:nvSpPr>
      <xdr:spPr bwMode="auto">
        <a:xfrm>
          <a:off x="1866900" y="11163300"/>
          <a:ext cx="76200" cy="95250"/>
        </a:xfrm>
        <a:prstGeom prst="ellipse">
          <a:avLst/>
        </a:prstGeom>
        <a:solidFill>
          <a:srgbClr val="FFFFFF"/>
        </a:solidFill>
        <a:ln w="9525">
          <a:solidFill>
            <a:srgbClr val="000000"/>
          </a:solidFill>
          <a:round/>
          <a:headEnd/>
          <a:tailEnd/>
        </a:ln>
      </xdr:spPr>
    </xdr:sp>
    <xdr:clientData/>
  </xdr:twoCellAnchor>
  <xdr:twoCellAnchor>
    <xdr:from>
      <xdr:col>2</xdr:col>
      <xdr:colOff>361950</xdr:colOff>
      <xdr:row>53</xdr:row>
      <xdr:rowOff>66675</xdr:rowOff>
    </xdr:from>
    <xdr:to>
      <xdr:col>2</xdr:col>
      <xdr:colOff>514350</xdr:colOff>
      <xdr:row>54</xdr:row>
      <xdr:rowOff>0</xdr:rowOff>
    </xdr:to>
    <xdr:sp macro="" textlink="">
      <xdr:nvSpPr>
        <xdr:cNvPr id="58997" name="Oval 200">
          <a:extLst>
            <a:ext uri="{FF2B5EF4-FFF2-40B4-BE49-F238E27FC236}">
              <a16:creationId xmlns:a16="http://schemas.microsoft.com/office/drawing/2014/main" id="{00000000-0008-0000-0000-000075E60000}"/>
            </a:ext>
          </a:extLst>
        </xdr:cNvPr>
        <xdr:cNvSpPr>
          <a:spLocks noChangeArrowheads="1"/>
        </xdr:cNvSpPr>
      </xdr:nvSpPr>
      <xdr:spPr bwMode="auto">
        <a:xfrm>
          <a:off x="1905000" y="11229975"/>
          <a:ext cx="152400" cy="123825"/>
        </a:xfrm>
        <a:prstGeom prst="ellipse">
          <a:avLst/>
        </a:prstGeom>
        <a:solidFill>
          <a:srgbClr val="FFFFFF"/>
        </a:solidFill>
        <a:ln w="9525">
          <a:solidFill>
            <a:srgbClr val="000000"/>
          </a:solidFill>
          <a:round/>
          <a:headEnd/>
          <a:tailEnd/>
        </a:ln>
      </xdr:spPr>
    </xdr:sp>
    <xdr:clientData/>
  </xdr:twoCellAnchor>
  <xdr:twoCellAnchor>
    <xdr:from>
      <xdr:col>2</xdr:col>
      <xdr:colOff>409575</xdr:colOff>
      <xdr:row>53</xdr:row>
      <xdr:rowOff>0</xdr:rowOff>
    </xdr:from>
    <xdr:to>
      <xdr:col>2</xdr:col>
      <xdr:colOff>514350</xdr:colOff>
      <xdr:row>53</xdr:row>
      <xdr:rowOff>66675</xdr:rowOff>
    </xdr:to>
    <xdr:sp macro="" textlink="">
      <xdr:nvSpPr>
        <xdr:cNvPr id="58998" name="Oval 201">
          <a:extLst>
            <a:ext uri="{FF2B5EF4-FFF2-40B4-BE49-F238E27FC236}">
              <a16:creationId xmlns:a16="http://schemas.microsoft.com/office/drawing/2014/main" id="{00000000-0008-0000-0000-000076E60000}"/>
            </a:ext>
          </a:extLst>
        </xdr:cNvPr>
        <xdr:cNvSpPr>
          <a:spLocks noChangeArrowheads="1"/>
        </xdr:cNvSpPr>
      </xdr:nvSpPr>
      <xdr:spPr bwMode="auto">
        <a:xfrm>
          <a:off x="1952625" y="11163300"/>
          <a:ext cx="104775" cy="66675"/>
        </a:xfrm>
        <a:prstGeom prst="ellipse">
          <a:avLst/>
        </a:prstGeom>
        <a:solidFill>
          <a:srgbClr val="FFFFFF"/>
        </a:solidFill>
        <a:ln w="9525">
          <a:solidFill>
            <a:srgbClr val="000000"/>
          </a:solidFill>
          <a:round/>
          <a:headEnd/>
          <a:tailEnd/>
        </a:ln>
      </xdr:spPr>
    </xdr:sp>
    <xdr:clientData/>
  </xdr:twoCellAnchor>
  <xdr:twoCellAnchor>
    <xdr:from>
      <xdr:col>2</xdr:col>
      <xdr:colOff>504825</xdr:colOff>
      <xdr:row>53</xdr:row>
      <xdr:rowOff>9525</xdr:rowOff>
    </xdr:from>
    <xdr:to>
      <xdr:col>2</xdr:col>
      <xdr:colOff>609600</xdr:colOff>
      <xdr:row>54</xdr:row>
      <xdr:rowOff>0</xdr:rowOff>
    </xdr:to>
    <xdr:sp macro="" textlink="">
      <xdr:nvSpPr>
        <xdr:cNvPr id="58999" name="Oval 202">
          <a:extLst>
            <a:ext uri="{FF2B5EF4-FFF2-40B4-BE49-F238E27FC236}">
              <a16:creationId xmlns:a16="http://schemas.microsoft.com/office/drawing/2014/main" id="{00000000-0008-0000-0000-000077E60000}"/>
            </a:ext>
          </a:extLst>
        </xdr:cNvPr>
        <xdr:cNvSpPr>
          <a:spLocks noChangeArrowheads="1"/>
        </xdr:cNvSpPr>
      </xdr:nvSpPr>
      <xdr:spPr bwMode="auto">
        <a:xfrm>
          <a:off x="2047875" y="11172825"/>
          <a:ext cx="104775" cy="180975"/>
        </a:xfrm>
        <a:prstGeom prst="ellipse">
          <a:avLst/>
        </a:prstGeom>
        <a:solidFill>
          <a:srgbClr val="FFFFFF"/>
        </a:solidFill>
        <a:ln w="9525">
          <a:solidFill>
            <a:srgbClr val="000000"/>
          </a:solidFill>
          <a:round/>
          <a:headEnd/>
          <a:tailEnd/>
        </a:ln>
      </xdr:spPr>
    </xdr:sp>
    <xdr:clientData/>
  </xdr:twoCellAnchor>
  <xdr:twoCellAnchor>
    <xdr:from>
      <xdr:col>3</xdr:col>
      <xdr:colOff>19050</xdr:colOff>
      <xdr:row>52</xdr:row>
      <xdr:rowOff>152400</xdr:rowOff>
    </xdr:from>
    <xdr:to>
      <xdr:col>3</xdr:col>
      <xdr:colOff>114300</xdr:colOff>
      <xdr:row>53</xdr:row>
      <xdr:rowOff>95250</xdr:rowOff>
    </xdr:to>
    <xdr:sp macro="" textlink="">
      <xdr:nvSpPr>
        <xdr:cNvPr id="59000" name="Oval 204">
          <a:extLst>
            <a:ext uri="{FF2B5EF4-FFF2-40B4-BE49-F238E27FC236}">
              <a16:creationId xmlns:a16="http://schemas.microsoft.com/office/drawing/2014/main" id="{00000000-0008-0000-0000-000078E60000}"/>
            </a:ext>
          </a:extLst>
        </xdr:cNvPr>
        <xdr:cNvSpPr>
          <a:spLocks noChangeArrowheads="1"/>
        </xdr:cNvSpPr>
      </xdr:nvSpPr>
      <xdr:spPr bwMode="auto">
        <a:xfrm>
          <a:off x="2524125" y="11068050"/>
          <a:ext cx="95250" cy="190500"/>
        </a:xfrm>
        <a:prstGeom prst="ellipse">
          <a:avLst/>
        </a:prstGeom>
        <a:solidFill>
          <a:srgbClr val="FFFFFF"/>
        </a:solidFill>
        <a:ln w="9525">
          <a:solidFill>
            <a:srgbClr val="000000"/>
          </a:solidFill>
          <a:round/>
          <a:headEnd/>
          <a:tailEnd/>
        </a:ln>
      </xdr:spPr>
    </xdr:sp>
    <xdr:clientData/>
  </xdr:twoCellAnchor>
  <xdr:twoCellAnchor>
    <xdr:from>
      <xdr:col>2</xdr:col>
      <xdr:colOff>600075</xdr:colOff>
      <xdr:row>53</xdr:row>
      <xdr:rowOff>104775</xdr:rowOff>
    </xdr:from>
    <xdr:to>
      <xdr:col>2</xdr:col>
      <xdr:colOff>676275</xdr:colOff>
      <xdr:row>54</xdr:row>
      <xdr:rowOff>0</xdr:rowOff>
    </xdr:to>
    <xdr:sp macro="" textlink="">
      <xdr:nvSpPr>
        <xdr:cNvPr id="59001" name="Oval 205">
          <a:extLst>
            <a:ext uri="{FF2B5EF4-FFF2-40B4-BE49-F238E27FC236}">
              <a16:creationId xmlns:a16="http://schemas.microsoft.com/office/drawing/2014/main" id="{00000000-0008-0000-0000-000079E60000}"/>
            </a:ext>
          </a:extLst>
        </xdr:cNvPr>
        <xdr:cNvSpPr>
          <a:spLocks noChangeArrowheads="1"/>
        </xdr:cNvSpPr>
      </xdr:nvSpPr>
      <xdr:spPr bwMode="auto">
        <a:xfrm>
          <a:off x="2143125" y="11268075"/>
          <a:ext cx="76200" cy="85725"/>
        </a:xfrm>
        <a:prstGeom prst="ellipse">
          <a:avLst/>
        </a:prstGeom>
        <a:solidFill>
          <a:srgbClr val="FFFFFF"/>
        </a:solidFill>
        <a:ln w="9525">
          <a:solidFill>
            <a:srgbClr val="000000"/>
          </a:solidFill>
          <a:round/>
          <a:headEnd/>
          <a:tailEnd/>
        </a:ln>
      </xdr:spPr>
    </xdr:sp>
    <xdr:clientData/>
  </xdr:twoCellAnchor>
  <xdr:twoCellAnchor>
    <xdr:from>
      <xdr:col>2</xdr:col>
      <xdr:colOff>600075</xdr:colOff>
      <xdr:row>53</xdr:row>
      <xdr:rowOff>0</xdr:rowOff>
    </xdr:from>
    <xdr:to>
      <xdr:col>2</xdr:col>
      <xdr:colOff>695325</xdr:colOff>
      <xdr:row>53</xdr:row>
      <xdr:rowOff>85725</xdr:rowOff>
    </xdr:to>
    <xdr:sp macro="" textlink="">
      <xdr:nvSpPr>
        <xdr:cNvPr id="59002" name="Oval 206">
          <a:extLst>
            <a:ext uri="{FF2B5EF4-FFF2-40B4-BE49-F238E27FC236}">
              <a16:creationId xmlns:a16="http://schemas.microsoft.com/office/drawing/2014/main" id="{00000000-0008-0000-0000-00007AE60000}"/>
            </a:ext>
          </a:extLst>
        </xdr:cNvPr>
        <xdr:cNvSpPr>
          <a:spLocks noChangeArrowheads="1"/>
        </xdr:cNvSpPr>
      </xdr:nvSpPr>
      <xdr:spPr bwMode="auto">
        <a:xfrm>
          <a:off x="2143125" y="11163300"/>
          <a:ext cx="95250" cy="85725"/>
        </a:xfrm>
        <a:prstGeom prst="ellipse">
          <a:avLst/>
        </a:prstGeom>
        <a:solidFill>
          <a:srgbClr val="FFFFFF"/>
        </a:solidFill>
        <a:ln w="9525">
          <a:solidFill>
            <a:srgbClr val="000000"/>
          </a:solidFill>
          <a:round/>
          <a:headEnd/>
          <a:tailEnd/>
        </a:ln>
      </xdr:spPr>
    </xdr:sp>
    <xdr:clientData/>
  </xdr:twoCellAnchor>
  <xdr:twoCellAnchor>
    <xdr:from>
      <xdr:col>2</xdr:col>
      <xdr:colOff>638175</xdr:colOff>
      <xdr:row>53</xdr:row>
      <xdr:rowOff>66675</xdr:rowOff>
    </xdr:from>
    <xdr:to>
      <xdr:col>2</xdr:col>
      <xdr:colOff>800100</xdr:colOff>
      <xdr:row>53</xdr:row>
      <xdr:rowOff>180975</xdr:rowOff>
    </xdr:to>
    <xdr:sp macro="" textlink="">
      <xdr:nvSpPr>
        <xdr:cNvPr id="59003" name="Oval 207">
          <a:extLst>
            <a:ext uri="{FF2B5EF4-FFF2-40B4-BE49-F238E27FC236}">
              <a16:creationId xmlns:a16="http://schemas.microsoft.com/office/drawing/2014/main" id="{00000000-0008-0000-0000-00007BE60000}"/>
            </a:ext>
          </a:extLst>
        </xdr:cNvPr>
        <xdr:cNvSpPr>
          <a:spLocks noChangeArrowheads="1"/>
        </xdr:cNvSpPr>
      </xdr:nvSpPr>
      <xdr:spPr bwMode="auto">
        <a:xfrm>
          <a:off x="2181225" y="11229975"/>
          <a:ext cx="161925" cy="114300"/>
        </a:xfrm>
        <a:prstGeom prst="ellipse">
          <a:avLst/>
        </a:prstGeom>
        <a:solidFill>
          <a:srgbClr val="FFFFFF"/>
        </a:solidFill>
        <a:ln w="9525">
          <a:solidFill>
            <a:srgbClr val="000000"/>
          </a:solidFill>
          <a:round/>
          <a:headEnd/>
          <a:tailEnd/>
        </a:ln>
      </xdr:spPr>
    </xdr:sp>
    <xdr:clientData/>
  </xdr:twoCellAnchor>
  <xdr:twoCellAnchor>
    <xdr:from>
      <xdr:col>2</xdr:col>
      <xdr:colOff>771525</xdr:colOff>
      <xdr:row>52</xdr:row>
      <xdr:rowOff>238125</xdr:rowOff>
    </xdr:from>
    <xdr:to>
      <xdr:col>2</xdr:col>
      <xdr:colOff>857250</xdr:colOff>
      <xdr:row>53</xdr:row>
      <xdr:rowOff>114300</xdr:rowOff>
    </xdr:to>
    <xdr:sp macro="" textlink="">
      <xdr:nvSpPr>
        <xdr:cNvPr id="59004" name="Oval 208">
          <a:extLst>
            <a:ext uri="{FF2B5EF4-FFF2-40B4-BE49-F238E27FC236}">
              <a16:creationId xmlns:a16="http://schemas.microsoft.com/office/drawing/2014/main" id="{00000000-0008-0000-0000-00007CE60000}"/>
            </a:ext>
          </a:extLst>
        </xdr:cNvPr>
        <xdr:cNvSpPr>
          <a:spLocks noChangeArrowheads="1"/>
        </xdr:cNvSpPr>
      </xdr:nvSpPr>
      <xdr:spPr bwMode="auto">
        <a:xfrm>
          <a:off x="2314575" y="11153775"/>
          <a:ext cx="85725" cy="123825"/>
        </a:xfrm>
        <a:prstGeom prst="ellipse">
          <a:avLst/>
        </a:prstGeom>
        <a:solidFill>
          <a:srgbClr val="FFFFFF"/>
        </a:solidFill>
        <a:ln w="9525">
          <a:solidFill>
            <a:srgbClr val="000000"/>
          </a:solidFill>
          <a:round/>
          <a:headEnd/>
          <a:tailEnd/>
        </a:ln>
      </xdr:spPr>
    </xdr:sp>
    <xdr:clientData/>
  </xdr:twoCellAnchor>
  <xdr:twoCellAnchor>
    <xdr:from>
      <xdr:col>2</xdr:col>
      <xdr:colOff>790575</xdr:colOff>
      <xdr:row>53</xdr:row>
      <xdr:rowOff>104775</xdr:rowOff>
    </xdr:from>
    <xdr:to>
      <xdr:col>2</xdr:col>
      <xdr:colOff>933450</xdr:colOff>
      <xdr:row>54</xdr:row>
      <xdr:rowOff>0</xdr:rowOff>
    </xdr:to>
    <xdr:sp macro="" textlink="">
      <xdr:nvSpPr>
        <xdr:cNvPr id="59005" name="Oval 209">
          <a:extLst>
            <a:ext uri="{FF2B5EF4-FFF2-40B4-BE49-F238E27FC236}">
              <a16:creationId xmlns:a16="http://schemas.microsoft.com/office/drawing/2014/main" id="{00000000-0008-0000-0000-00007DE60000}"/>
            </a:ext>
          </a:extLst>
        </xdr:cNvPr>
        <xdr:cNvSpPr>
          <a:spLocks noChangeArrowheads="1"/>
        </xdr:cNvSpPr>
      </xdr:nvSpPr>
      <xdr:spPr bwMode="auto">
        <a:xfrm>
          <a:off x="2333625" y="11268075"/>
          <a:ext cx="142875" cy="85725"/>
        </a:xfrm>
        <a:prstGeom prst="ellipse">
          <a:avLst/>
        </a:prstGeom>
        <a:solidFill>
          <a:srgbClr val="FFFFFF"/>
        </a:solidFill>
        <a:ln w="9525">
          <a:solidFill>
            <a:srgbClr val="000000"/>
          </a:solidFill>
          <a:round/>
          <a:headEnd/>
          <a:tailEnd/>
        </a:ln>
      </xdr:spPr>
    </xdr:sp>
    <xdr:clientData/>
  </xdr:twoCellAnchor>
  <xdr:twoCellAnchor>
    <xdr:from>
      <xdr:col>2</xdr:col>
      <xdr:colOff>704850</xdr:colOff>
      <xdr:row>53</xdr:row>
      <xdr:rowOff>0</xdr:rowOff>
    </xdr:from>
    <xdr:to>
      <xdr:col>2</xdr:col>
      <xdr:colOff>781050</xdr:colOff>
      <xdr:row>53</xdr:row>
      <xdr:rowOff>76200</xdr:rowOff>
    </xdr:to>
    <xdr:sp macro="" textlink="">
      <xdr:nvSpPr>
        <xdr:cNvPr id="59006" name="Oval 210">
          <a:extLst>
            <a:ext uri="{FF2B5EF4-FFF2-40B4-BE49-F238E27FC236}">
              <a16:creationId xmlns:a16="http://schemas.microsoft.com/office/drawing/2014/main" id="{00000000-0008-0000-0000-00007EE60000}"/>
            </a:ext>
          </a:extLst>
        </xdr:cNvPr>
        <xdr:cNvSpPr>
          <a:spLocks noChangeArrowheads="1"/>
        </xdr:cNvSpPr>
      </xdr:nvSpPr>
      <xdr:spPr bwMode="auto">
        <a:xfrm>
          <a:off x="2247900" y="11163300"/>
          <a:ext cx="76200" cy="76200"/>
        </a:xfrm>
        <a:prstGeom prst="ellipse">
          <a:avLst/>
        </a:prstGeom>
        <a:solidFill>
          <a:srgbClr val="FFFFFF"/>
        </a:solidFill>
        <a:ln w="9525">
          <a:solidFill>
            <a:srgbClr val="000000"/>
          </a:solidFill>
          <a:round/>
          <a:headEnd/>
          <a:tailEnd/>
        </a:ln>
      </xdr:spPr>
    </xdr:sp>
    <xdr:clientData/>
  </xdr:twoCellAnchor>
  <xdr:twoCellAnchor>
    <xdr:from>
      <xdr:col>2</xdr:col>
      <xdr:colOff>847725</xdr:colOff>
      <xdr:row>53</xdr:row>
      <xdr:rowOff>0</xdr:rowOff>
    </xdr:from>
    <xdr:to>
      <xdr:col>3</xdr:col>
      <xdr:colOff>19050</xdr:colOff>
      <xdr:row>53</xdr:row>
      <xdr:rowOff>114300</xdr:rowOff>
    </xdr:to>
    <xdr:sp macro="" textlink="">
      <xdr:nvSpPr>
        <xdr:cNvPr id="59007" name="Oval 211">
          <a:extLst>
            <a:ext uri="{FF2B5EF4-FFF2-40B4-BE49-F238E27FC236}">
              <a16:creationId xmlns:a16="http://schemas.microsoft.com/office/drawing/2014/main" id="{00000000-0008-0000-0000-00007FE60000}"/>
            </a:ext>
          </a:extLst>
        </xdr:cNvPr>
        <xdr:cNvSpPr>
          <a:spLocks noChangeArrowheads="1"/>
        </xdr:cNvSpPr>
      </xdr:nvSpPr>
      <xdr:spPr bwMode="auto">
        <a:xfrm>
          <a:off x="2390775" y="11163300"/>
          <a:ext cx="133350" cy="114300"/>
        </a:xfrm>
        <a:prstGeom prst="ellipse">
          <a:avLst/>
        </a:prstGeom>
        <a:solidFill>
          <a:srgbClr val="FFFFFF"/>
        </a:solidFill>
        <a:ln w="9525">
          <a:solidFill>
            <a:srgbClr val="000000"/>
          </a:solidFill>
          <a:round/>
          <a:headEnd/>
          <a:tailEnd/>
        </a:ln>
      </xdr:spPr>
    </xdr:sp>
    <xdr:clientData/>
  </xdr:twoCellAnchor>
  <xdr:twoCellAnchor>
    <xdr:from>
      <xdr:col>2</xdr:col>
      <xdr:colOff>923925</xdr:colOff>
      <xdr:row>53</xdr:row>
      <xdr:rowOff>66675</xdr:rowOff>
    </xdr:from>
    <xdr:to>
      <xdr:col>3</xdr:col>
      <xdr:colOff>133350</xdr:colOff>
      <xdr:row>54</xdr:row>
      <xdr:rowOff>0</xdr:rowOff>
    </xdr:to>
    <xdr:sp macro="" textlink="">
      <xdr:nvSpPr>
        <xdr:cNvPr id="59008" name="Oval 212">
          <a:extLst>
            <a:ext uri="{FF2B5EF4-FFF2-40B4-BE49-F238E27FC236}">
              <a16:creationId xmlns:a16="http://schemas.microsoft.com/office/drawing/2014/main" id="{00000000-0008-0000-0000-000080E60000}"/>
            </a:ext>
          </a:extLst>
        </xdr:cNvPr>
        <xdr:cNvSpPr>
          <a:spLocks noChangeArrowheads="1"/>
        </xdr:cNvSpPr>
      </xdr:nvSpPr>
      <xdr:spPr bwMode="auto">
        <a:xfrm>
          <a:off x="2466975" y="11229975"/>
          <a:ext cx="171450" cy="123825"/>
        </a:xfrm>
        <a:prstGeom prst="ellipse">
          <a:avLst/>
        </a:prstGeom>
        <a:solidFill>
          <a:srgbClr val="FFFFFF"/>
        </a:solidFill>
        <a:ln w="9525">
          <a:solidFill>
            <a:srgbClr val="000000"/>
          </a:solidFill>
          <a:round/>
          <a:headEnd/>
          <a:tailEnd/>
        </a:ln>
      </xdr:spPr>
    </xdr:sp>
    <xdr:clientData/>
  </xdr:twoCellAnchor>
  <xdr:twoCellAnchor>
    <xdr:from>
      <xdr:col>3</xdr:col>
      <xdr:colOff>76200</xdr:colOff>
      <xdr:row>52</xdr:row>
      <xdr:rowOff>57150</xdr:rowOff>
    </xdr:from>
    <xdr:to>
      <xdr:col>3</xdr:col>
      <xdr:colOff>161925</xdr:colOff>
      <xdr:row>52</xdr:row>
      <xdr:rowOff>171450</xdr:rowOff>
    </xdr:to>
    <xdr:sp macro="" textlink="">
      <xdr:nvSpPr>
        <xdr:cNvPr id="59009" name="Oval 213">
          <a:extLst>
            <a:ext uri="{FF2B5EF4-FFF2-40B4-BE49-F238E27FC236}">
              <a16:creationId xmlns:a16="http://schemas.microsoft.com/office/drawing/2014/main" id="{00000000-0008-0000-0000-000081E60000}"/>
            </a:ext>
          </a:extLst>
        </xdr:cNvPr>
        <xdr:cNvSpPr>
          <a:spLocks noChangeArrowheads="1"/>
        </xdr:cNvSpPr>
      </xdr:nvSpPr>
      <xdr:spPr bwMode="auto">
        <a:xfrm>
          <a:off x="2581275" y="10972800"/>
          <a:ext cx="85725" cy="114300"/>
        </a:xfrm>
        <a:prstGeom prst="ellipse">
          <a:avLst/>
        </a:prstGeom>
        <a:solidFill>
          <a:srgbClr val="FFFFFF"/>
        </a:solidFill>
        <a:ln w="9525">
          <a:solidFill>
            <a:srgbClr val="000000"/>
          </a:solidFill>
          <a:round/>
          <a:headEnd/>
          <a:tailEnd/>
        </a:ln>
      </xdr:spPr>
    </xdr:sp>
    <xdr:clientData/>
  </xdr:twoCellAnchor>
  <xdr:twoCellAnchor>
    <xdr:from>
      <xdr:col>3</xdr:col>
      <xdr:colOff>104775</xdr:colOff>
      <xdr:row>52</xdr:row>
      <xdr:rowOff>161925</xdr:rowOff>
    </xdr:from>
    <xdr:to>
      <xdr:col>3</xdr:col>
      <xdr:colOff>200025</xdr:colOff>
      <xdr:row>53</xdr:row>
      <xdr:rowOff>66675</xdr:rowOff>
    </xdr:to>
    <xdr:sp macro="" textlink="">
      <xdr:nvSpPr>
        <xdr:cNvPr id="59010" name="Oval 214">
          <a:extLst>
            <a:ext uri="{FF2B5EF4-FFF2-40B4-BE49-F238E27FC236}">
              <a16:creationId xmlns:a16="http://schemas.microsoft.com/office/drawing/2014/main" id="{00000000-0008-0000-0000-000082E60000}"/>
            </a:ext>
          </a:extLst>
        </xdr:cNvPr>
        <xdr:cNvSpPr>
          <a:spLocks noChangeArrowheads="1"/>
        </xdr:cNvSpPr>
      </xdr:nvSpPr>
      <xdr:spPr bwMode="auto">
        <a:xfrm>
          <a:off x="2609850" y="11077575"/>
          <a:ext cx="95250" cy="152400"/>
        </a:xfrm>
        <a:prstGeom prst="ellipse">
          <a:avLst/>
        </a:prstGeom>
        <a:solidFill>
          <a:srgbClr val="FFFFFF"/>
        </a:solidFill>
        <a:ln w="9525">
          <a:solidFill>
            <a:srgbClr val="000000"/>
          </a:solidFill>
          <a:round/>
          <a:headEnd/>
          <a:tailEnd/>
        </a:ln>
      </xdr:spPr>
    </xdr:sp>
    <xdr:clientData/>
  </xdr:twoCellAnchor>
  <xdr:twoCellAnchor>
    <xdr:from>
      <xdr:col>3</xdr:col>
      <xdr:colOff>161925</xdr:colOff>
      <xdr:row>52</xdr:row>
      <xdr:rowOff>85725</xdr:rowOff>
    </xdr:from>
    <xdr:to>
      <xdr:col>3</xdr:col>
      <xdr:colOff>257175</xdr:colOff>
      <xdr:row>52</xdr:row>
      <xdr:rowOff>180975</xdr:rowOff>
    </xdr:to>
    <xdr:sp macro="" textlink="">
      <xdr:nvSpPr>
        <xdr:cNvPr id="59011" name="Oval 215">
          <a:extLst>
            <a:ext uri="{FF2B5EF4-FFF2-40B4-BE49-F238E27FC236}">
              <a16:creationId xmlns:a16="http://schemas.microsoft.com/office/drawing/2014/main" id="{00000000-0008-0000-0000-000083E60000}"/>
            </a:ext>
          </a:extLst>
        </xdr:cNvPr>
        <xdr:cNvSpPr>
          <a:spLocks noChangeArrowheads="1"/>
        </xdr:cNvSpPr>
      </xdr:nvSpPr>
      <xdr:spPr bwMode="auto">
        <a:xfrm>
          <a:off x="2667000" y="11001375"/>
          <a:ext cx="95250" cy="95250"/>
        </a:xfrm>
        <a:prstGeom prst="ellipse">
          <a:avLst/>
        </a:prstGeom>
        <a:solidFill>
          <a:srgbClr val="FFFFFF"/>
        </a:solidFill>
        <a:ln w="9525">
          <a:solidFill>
            <a:srgbClr val="000000"/>
          </a:solidFill>
          <a:round/>
          <a:headEnd/>
          <a:tailEnd/>
        </a:ln>
      </xdr:spPr>
    </xdr:sp>
    <xdr:clientData/>
  </xdr:twoCellAnchor>
  <xdr:twoCellAnchor>
    <xdr:from>
      <xdr:col>3</xdr:col>
      <xdr:colOff>142875</xdr:colOff>
      <xdr:row>52</xdr:row>
      <xdr:rowOff>19050</xdr:rowOff>
    </xdr:from>
    <xdr:to>
      <xdr:col>3</xdr:col>
      <xdr:colOff>219075</xdr:colOff>
      <xdr:row>52</xdr:row>
      <xdr:rowOff>95250</xdr:rowOff>
    </xdr:to>
    <xdr:sp macro="" textlink="">
      <xdr:nvSpPr>
        <xdr:cNvPr id="59012" name="Oval 216">
          <a:extLst>
            <a:ext uri="{FF2B5EF4-FFF2-40B4-BE49-F238E27FC236}">
              <a16:creationId xmlns:a16="http://schemas.microsoft.com/office/drawing/2014/main" id="{00000000-0008-0000-0000-000084E60000}"/>
            </a:ext>
          </a:extLst>
        </xdr:cNvPr>
        <xdr:cNvSpPr>
          <a:spLocks noChangeArrowheads="1"/>
        </xdr:cNvSpPr>
      </xdr:nvSpPr>
      <xdr:spPr bwMode="auto">
        <a:xfrm>
          <a:off x="2647950" y="10934700"/>
          <a:ext cx="76200" cy="76200"/>
        </a:xfrm>
        <a:prstGeom prst="ellipse">
          <a:avLst/>
        </a:prstGeom>
        <a:solidFill>
          <a:srgbClr val="FFFFFF"/>
        </a:solidFill>
        <a:ln w="9525">
          <a:solidFill>
            <a:srgbClr val="000000"/>
          </a:solidFill>
          <a:round/>
          <a:headEnd/>
          <a:tailEnd/>
        </a:ln>
      </xdr:spPr>
    </xdr:sp>
    <xdr:clientData/>
  </xdr:twoCellAnchor>
  <xdr:twoCellAnchor>
    <xdr:from>
      <xdr:col>3</xdr:col>
      <xdr:colOff>190500</xdr:colOff>
      <xdr:row>51</xdr:row>
      <xdr:rowOff>104775</xdr:rowOff>
    </xdr:from>
    <xdr:to>
      <xdr:col>3</xdr:col>
      <xdr:colOff>333375</xdr:colOff>
      <xdr:row>52</xdr:row>
      <xdr:rowOff>66675</xdr:rowOff>
    </xdr:to>
    <xdr:sp macro="" textlink="">
      <xdr:nvSpPr>
        <xdr:cNvPr id="59013" name="Oval 217">
          <a:extLst>
            <a:ext uri="{FF2B5EF4-FFF2-40B4-BE49-F238E27FC236}">
              <a16:creationId xmlns:a16="http://schemas.microsoft.com/office/drawing/2014/main" id="{00000000-0008-0000-0000-000085E60000}"/>
            </a:ext>
          </a:extLst>
        </xdr:cNvPr>
        <xdr:cNvSpPr>
          <a:spLocks noChangeArrowheads="1"/>
        </xdr:cNvSpPr>
      </xdr:nvSpPr>
      <xdr:spPr bwMode="auto">
        <a:xfrm>
          <a:off x="2695575" y="10772775"/>
          <a:ext cx="142875" cy="209550"/>
        </a:xfrm>
        <a:prstGeom prst="ellipse">
          <a:avLst/>
        </a:prstGeom>
        <a:solidFill>
          <a:srgbClr val="FFFFFF"/>
        </a:solidFill>
        <a:ln w="9525">
          <a:solidFill>
            <a:srgbClr val="000000"/>
          </a:solidFill>
          <a:round/>
          <a:headEnd/>
          <a:tailEnd/>
        </a:ln>
      </xdr:spPr>
    </xdr:sp>
    <xdr:clientData/>
  </xdr:twoCellAnchor>
  <xdr:twoCellAnchor>
    <xdr:from>
      <xdr:col>3</xdr:col>
      <xdr:colOff>304800</xdr:colOff>
      <xdr:row>50</xdr:row>
      <xdr:rowOff>171450</xdr:rowOff>
    </xdr:from>
    <xdr:to>
      <xdr:col>3</xdr:col>
      <xdr:colOff>457200</xdr:colOff>
      <xdr:row>51</xdr:row>
      <xdr:rowOff>66675</xdr:rowOff>
    </xdr:to>
    <xdr:sp macro="" textlink="">
      <xdr:nvSpPr>
        <xdr:cNvPr id="59014" name="Oval 218">
          <a:extLst>
            <a:ext uri="{FF2B5EF4-FFF2-40B4-BE49-F238E27FC236}">
              <a16:creationId xmlns:a16="http://schemas.microsoft.com/office/drawing/2014/main" id="{00000000-0008-0000-0000-000086E60000}"/>
            </a:ext>
          </a:extLst>
        </xdr:cNvPr>
        <xdr:cNvSpPr>
          <a:spLocks noChangeArrowheads="1"/>
        </xdr:cNvSpPr>
      </xdr:nvSpPr>
      <xdr:spPr bwMode="auto">
        <a:xfrm>
          <a:off x="2809875" y="10648950"/>
          <a:ext cx="152400" cy="85725"/>
        </a:xfrm>
        <a:prstGeom prst="ellipse">
          <a:avLst/>
        </a:prstGeom>
        <a:solidFill>
          <a:srgbClr val="FFFFFF"/>
        </a:solidFill>
        <a:ln w="9525">
          <a:solidFill>
            <a:srgbClr val="000000"/>
          </a:solidFill>
          <a:round/>
          <a:headEnd/>
          <a:tailEnd/>
        </a:ln>
      </xdr:spPr>
    </xdr:sp>
    <xdr:clientData/>
  </xdr:twoCellAnchor>
  <xdr:twoCellAnchor>
    <xdr:from>
      <xdr:col>3</xdr:col>
      <xdr:colOff>266700</xdr:colOff>
      <xdr:row>51</xdr:row>
      <xdr:rowOff>76200</xdr:rowOff>
    </xdr:from>
    <xdr:to>
      <xdr:col>3</xdr:col>
      <xdr:colOff>342900</xdr:colOff>
      <xdr:row>51</xdr:row>
      <xdr:rowOff>152400</xdr:rowOff>
    </xdr:to>
    <xdr:sp macro="" textlink="">
      <xdr:nvSpPr>
        <xdr:cNvPr id="59015" name="Oval 219">
          <a:extLst>
            <a:ext uri="{FF2B5EF4-FFF2-40B4-BE49-F238E27FC236}">
              <a16:creationId xmlns:a16="http://schemas.microsoft.com/office/drawing/2014/main" id="{00000000-0008-0000-0000-000087E60000}"/>
            </a:ext>
          </a:extLst>
        </xdr:cNvPr>
        <xdr:cNvSpPr>
          <a:spLocks noChangeArrowheads="1"/>
        </xdr:cNvSpPr>
      </xdr:nvSpPr>
      <xdr:spPr bwMode="auto">
        <a:xfrm>
          <a:off x="2771775" y="10744200"/>
          <a:ext cx="76200" cy="76200"/>
        </a:xfrm>
        <a:prstGeom prst="ellipse">
          <a:avLst/>
        </a:prstGeom>
        <a:solidFill>
          <a:srgbClr val="FFFFFF"/>
        </a:solidFill>
        <a:ln w="9525">
          <a:solidFill>
            <a:srgbClr val="000000"/>
          </a:solidFill>
          <a:round/>
          <a:headEnd/>
          <a:tailEnd/>
        </a:ln>
      </xdr:spPr>
    </xdr:sp>
    <xdr:clientData/>
  </xdr:twoCellAnchor>
  <xdr:twoCellAnchor>
    <xdr:from>
      <xdr:col>3</xdr:col>
      <xdr:colOff>247650</xdr:colOff>
      <xdr:row>51</xdr:row>
      <xdr:rowOff>19050</xdr:rowOff>
    </xdr:from>
    <xdr:to>
      <xdr:col>3</xdr:col>
      <xdr:colOff>323850</xdr:colOff>
      <xdr:row>51</xdr:row>
      <xdr:rowOff>95250</xdr:rowOff>
    </xdr:to>
    <xdr:sp macro="" textlink="">
      <xdr:nvSpPr>
        <xdr:cNvPr id="59016" name="Oval 220">
          <a:extLst>
            <a:ext uri="{FF2B5EF4-FFF2-40B4-BE49-F238E27FC236}">
              <a16:creationId xmlns:a16="http://schemas.microsoft.com/office/drawing/2014/main" id="{00000000-0008-0000-0000-000088E60000}"/>
            </a:ext>
          </a:extLst>
        </xdr:cNvPr>
        <xdr:cNvSpPr>
          <a:spLocks noChangeArrowheads="1"/>
        </xdr:cNvSpPr>
      </xdr:nvSpPr>
      <xdr:spPr bwMode="auto">
        <a:xfrm>
          <a:off x="2752725" y="10687050"/>
          <a:ext cx="76200" cy="76200"/>
        </a:xfrm>
        <a:prstGeom prst="ellipse">
          <a:avLst/>
        </a:prstGeom>
        <a:solidFill>
          <a:srgbClr val="FFFFFF"/>
        </a:solidFill>
        <a:ln w="9525">
          <a:solidFill>
            <a:srgbClr val="000000"/>
          </a:solidFill>
          <a:round/>
          <a:headEnd/>
          <a:tailEnd/>
        </a:ln>
      </xdr:spPr>
    </xdr:sp>
    <xdr:clientData/>
  </xdr:twoCellAnchor>
  <xdr:twoCellAnchor>
    <xdr:from>
      <xdr:col>3</xdr:col>
      <xdr:colOff>219075</xdr:colOff>
      <xdr:row>52</xdr:row>
      <xdr:rowOff>38100</xdr:rowOff>
    </xdr:from>
    <xdr:to>
      <xdr:col>3</xdr:col>
      <xdr:colOff>304800</xdr:colOff>
      <xdr:row>52</xdr:row>
      <xdr:rowOff>95250</xdr:rowOff>
    </xdr:to>
    <xdr:sp macro="" textlink="">
      <xdr:nvSpPr>
        <xdr:cNvPr id="59017" name="Oval 221">
          <a:extLst>
            <a:ext uri="{FF2B5EF4-FFF2-40B4-BE49-F238E27FC236}">
              <a16:creationId xmlns:a16="http://schemas.microsoft.com/office/drawing/2014/main" id="{00000000-0008-0000-0000-000089E60000}"/>
            </a:ext>
          </a:extLst>
        </xdr:cNvPr>
        <xdr:cNvSpPr>
          <a:spLocks noChangeArrowheads="1"/>
        </xdr:cNvSpPr>
      </xdr:nvSpPr>
      <xdr:spPr bwMode="auto">
        <a:xfrm flipH="1">
          <a:off x="2724150" y="10953750"/>
          <a:ext cx="85725" cy="57150"/>
        </a:xfrm>
        <a:prstGeom prst="ellipse">
          <a:avLst/>
        </a:prstGeom>
        <a:solidFill>
          <a:srgbClr val="FFFFFF"/>
        </a:solidFill>
        <a:ln w="9525">
          <a:solidFill>
            <a:srgbClr val="000000"/>
          </a:solidFill>
          <a:round/>
          <a:headEnd/>
          <a:tailEnd/>
        </a:ln>
      </xdr:spPr>
    </xdr:sp>
    <xdr:clientData/>
  </xdr:twoCellAnchor>
  <xdr:twoCellAnchor>
    <xdr:from>
      <xdr:col>3</xdr:col>
      <xdr:colOff>342900</xdr:colOff>
      <xdr:row>51</xdr:row>
      <xdr:rowOff>57150</xdr:rowOff>
    </xdr:from>
    <xdr:to>
      <xdr:col>3</xdr:col>
      <xdr:colOff>438150</xdr:colOff>
      <xdr:row>51</xdr:row>
      <xdr:rowOff>152400</xdr:rowOff>
    </xdr:to>
    <xdr:sp macro="" textlink="">
      <xdr:nvSpPr>
        <xdr:cNvPr id="59018" name="Oval 222">
          <a:extLst>
            <a:ext uri="{FF2B5EF4-FFF2-40B4-BE49-F238E27FC236}">
              <a16:creationId xmlns:a16="http://schemas.microsoft.com/office/drawing/2014/main" id="{00000000-0008-0000-0000-00008AE60000}"/>
            </a:ext>
          </a:extLst>
        </xdr:cNvPr>
        <xdr:cNvSpPr>
          <a:spLocks noChangeArrowheads="1"/>
        </xdr:cNvSpPr>
      </xdr:nvSpPr>
      <xdr:spPr bwMode="auto">
        <a:xfrm>
          <a:off x="2847975" y="10725150"/>
          <a:ext cx="95250" cy="95250"/>
        </a:xfrm>
        <a:prstGeom prst="ellipse">
          <a:avLst/>
        </a:prstGeom>
        <a:solidFill>
          <a:srgbClr val="FFFFFF"/>
        </a:solidFill>
        <a:ln w="9525">
          <a:solidFill>
            <a:srgbClr val="000000"/>
          </a:solidFill>
          <a:round/>
          <a:headEnd/>
          <a:tailEnd/>
        </a:ln>
      </xdr:spPr>
    </xdr:sp>
    <xdr:clientData/>
  </xdr:twoCellAnchor>
  <xdr:twoCellAnchor>
    <xdr:from>
      <xdr:col>3</xdr:col>
      <xdr:colOff>257175</xdr:colOff>
      <xdr:row>52</xdr:row>
      <xdr:rowOff>152400</xdr:rowOff>
    </xdr:from>
    <xdr:to>
      <xdr:col>3</xdr:col>
      <xdr:colOff>628650</xdr:colOff>
      <xdr:row>54</xdr:row>
      <xdr:rowOff>38100</xdr:rowOff>
    </xdr:to>
    <xdr:sp macro="" textlink="">
      <xdr:nvSpPr>
        <xdr:cNvPr id="59019" name="Line 230">
          <a:extLst>
            <a:ext uri="{FF2B5EF4-FFF2-40B4-BE49-F238E27FC236}">
              <a16:creationId xmlns:a16="http://schemas.microsoft.com/office/drawing/2014/main" id="{00000000-0008-0000-0000-00008BE60000}"/>
            </a:ext>
          </a:extLst>
        </xdr:cNvPr>
        <xdr:cNvSpPr>
          <a:spLocks noChangeShapeType="1"/>
        </xdr:cNvSpPr>
      </xdr:nvSpPr>
      <xdr:spPr bwMode="auto">
        <a:xfrm>
          <a:off x="2762250" y="11068050"/>
          <a:ext cx="371475" cy="323850"/>
        </a:xfrm>
        <a:prstGeom prst="line">
          <a:avLst/>
        </a:prstGeom>
        <a:noFill/>
        <a:ln w="3175">
          <a:solidFill>
            <a:srgbClr val="000000"/>
          </a:solidFill>
          <a:round/>
          <a:headEnd type="stealth" w="sm" len="med"/>
          <a:tailEnd/>
        </a:ln>
        <a:extLst>
          <a:ext uri="{909E8E84-426E-40DD-AFC4-6F175D3DCCD1}">
            <a14:hiddenFill xmlns:a14="http://schemas.microsoft.com/office/drawing/2010/main">
              <a:noFill/>
            </a14:hiddenFill>
          </a:ext>
        </a:extLst>
      </xdr:spPr>
    </xdr:sp>
    <xdr:clientData/>
  </xdr:twoCellAnchor>
  <xdr:twoCellAnchor>
    <xdr:from>
      <xdr:col>2</xdr:col>
      <xdr:colOff>952500</xdr:colOff>
      <xdr:row>51</xdr:row>
      <xdr:rowOff>152400</xdr:rowOff>
    </xdr:from>
    <xdr:to>
      <xdr:col>3</xdr:col>
      <xdr:colOff>123825</xdr:colOff>
      <xdr:row>52</xdr:row>
      <xdr:rowOff>19050</xdr:rowOff>
    </xdr:to>
    <xdr:sp macro="" textlink="">
      <xdr:nvSpPr>
        <xdr:cNvPr id="59020" name="Line 232">
          <a:extLst>
            <a:ext uri="{FF2B5EF4-FFF2-40B4-BE49-F238E27FC236}">
              <a16:creationId xmlns:a16="http://schemas.microsoft.com/office/drawing/2014/main" id="{00000000-0008-0000-0000-00008CE60000}"/>
            </a:ext>
          </a:extLst>
        </xdr:cNvPr>
        <xdr:cNvSpPr>
          <a:spLocks noChangeShapeType="1"/>
        </xdr:cNvSpPr>
      </xdr:nvSpPr>
      <xdr:spPr bwMode="auto">
        <a:xfrm flipH="1" flipV="1">
          <a:off x="2495550" y="10820400"/>
          <a:ext cx="133350" cy="114300"/>
        </a:xfrm>
        <a:prstGeom prst="line">
          <a:avLst/>
        </a:prstGeom>
        <a:noFill/>
        <a:ln w="3175">
          <a:solidFill>
            <a:srgbClr val="000000"/>
          </a:solidFill>
          <a:round/>
          <a:headEnd type="stealth" w="sm" len="med"/>
          <a:tailEnd/>
        </a:ln>
        <a:extLst>
          <a:ext uri="{909E8E84-426E-40DD-AFC4-6F175D3DCCD1}">
            <a14:hiddenFill xmlns:a14="http://schemas.microsoft.com/office/drawing/2010/main">
              <a:noFill/>
            </a14:hiddenFill>
          </a:ext>
        </a:extLst>
      </xdr:spPr>
    </xdr:sp>
    <xdr:clientData/>
  </xdr:twoCellAnchor>
  <xdr:twoCellAnchor>
    <xdr:from>
      <xdr:col>1</xdr:col>
      <xdr:colOff>561975</xdr:colOff>
      <xdr:row>51</xdr:row>
      <xdr:rowOff>142875</xdr:rowOff>
    </xdr:from>
    <xdr:to>
      <xdr:col>1</xdr:col>
      <xdr:colOff>561975</xdr:colOff>
      <xdr:row>53</xdr:row>
      <xdr:rowOff>0</xdr:rowOff>
    </xdr:to>
    <xdr:sp macro="" textlink="">
      <xdr:nvSpPr>
        <xdr:cNvPr id="59021" name="Line 237">
          <a:extLst>
            <a:ext uri="{FF2B5EF4-FFF2-40B4-BE49-F238E27FC236}">
              <a16:creationId xmlns:a16="http://schemas.microsoft.com/office/drawing/2014/main" id="{00000000-0008-0000-0000-00008DE60000}"/>
            </a:ext>
          </a:extLst>
        </xdr:cNvPr>
        <xdr:cNvSpPr>
          <a:spLocks noChangeShapeType="1"/>
        </xdr:cNvSpPr>
      </xdr:nvSpPr>
      <xdr:spPr bwMode="auto">
        <a:xfrm>
          <a:off x="1143000" y="10810875"/>
          <a:ext cx="0" cy="3524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561975</xdr:colOff>
      <xdr:row>53</xdr:row>
      <xdr:rowOff>0</xdr:rowOff>
    </xdr:from>
    <xdr:to>
      <xdr:col>1</xdr:col>
      <xdr:colOff>733425</xdr:colOff>
      <xdr:row>53</xdr:row>
      <xdr:rowOff>0</xdr:rowOff>
    </xdr:to>
    <xdr:sp macro="" textlink="">
      <xdr:nvSpPr>
        <xdr:cNvPr id="59022" name="Line 238">
          <a:extLst>
            <a:ext uri="{FF2B5EF4-FFF2-40B4-BE49-F238E27FC236}">
              <a16:creationId xmlns:a16="http://schemas.microsoft.com/office/drawing/2014/main" id="{00000000-0008-0000-0000-00008EE60000}"/>
            </a:ext>
          </a:extLst>
        </xdr:cNvPr>
        <xdr:cNvSpPr>
          <a:spLocks noChangeShapeType="1"/>
        </xdr:cNvSpPr>
      </xdr:nvSpPr>
      <xdr:spPr bwMode="auto">
        <a:xfrm>
          <a:off x="1143000" y="11163300"/>
          <a:ext cx="17145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27</xdr:row>
      <xdr:rowOff>200025</xdr:rowOff>
    </xdr:from>
    <xdr:to>
      <xdr:col>3</xdr:col>
      <xdr:colOff>219075</xdr:colOff>
      <xdr:row>29</xdr:row>
      <xdr:rowOff>76200</xdr:rowOff>
    </xdr:to>
    <xdr:sp macro="" textlink="">
      <xdr:nvSpPr>
        <xdr:cNvPr id="59023" name="Line 241">
          <a:extLst>
            <a:ext uri="{FF2B5EF4-FFF2-40B4-BE49-F238E27FC236}">
              <a16:creationId xmlns:a16="http://schemas.microsoft.com/office/drawing/2014/main" id="{00000000-0008-0000-0000-00008FE60000}"/>
            </a:ext>
          </a:extLst>
        </xdr:cNvPr>
        <xdr:cNvSpPr>
          <a:spLocks noChangeShapeType="1"/>
        </xdr:cNvSpPr>
      </xdr:nvSpPr>
      <xdr:spPr bwMode="auto">
        <a:xfrm flipV="1">
          <a:off x="2505075" y="5657850"/>
          <a:ext cx="219075" cy="3524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361950</xdr:colOff>
      <xdr:row>32</xdr:row>
      <xdr:rowOff>85725</xdr:rowOff>
    </xdr:from>
    <xdr:to>
      <xdr:col>0</xdr:col>
      <xdr:colOff>514350</xdr:colOff>
      <xdr:row>34</xdr:row>
      <xdr:rowOff>57150</xdr:rowOff>
    </xdr:to>
    <xdr:sp macro="" textlink="">
      <xdr:nvSpPr>
        <xdr:cNvPr id="59024" name="Line 243">
          <a:extLst>
            <a:ext uri="{FF2B5EF4-FFF2-40B4-BE49-F238E27FC236}">
              <a16:creationId xmlns:a16="http://schemas.microsoft.com/office/drawing/2014/main" id="{00000000-0008-0000-0000-000090E60000}"/>
            </a:ext>
          </a:extLst>
        </xdr:cNvPr>
        <xdr:cNvSpPr>
          <a:spLocks noChangeShapeType="1"/>
        </xdr:cNvSpPr>
      </xdr:nvSpPr>
      <xdr:spPr bwMode="auto">
        <a:xfrm flipH="1">
          <a:off x="361950" y="6734175"/>
          <a:ext cx="152400" cy="4000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361950</xdr:colOff>
      <xdr:row>32</xdr:row>
      <xdr:rowOff>76200</xdr:rowOff>
    </xdr:from>
    <xdr:to>
      <xdr:col>1</xdr:col>
      <xdr:colOff>47625</xdr:colOff>
      <xdr:row>34</xdr:row>
      <xdr:rowOff>57150</xdr:rowOff>
    </xdr:to>
    <xdr:sp macro="" textlink="">
      <xdr:nvSpPr>
        <xdr:cNvPr id="59025" name="Line 244">
          <a:extLst>
            <a:ext uri="{FF2B5EF4-FFF2-40B4-BE49-F238E27FC236}">
              <a16:creationId xmlns:a16="http://schemas.microsoft.com/office/drawing/2014/main" id="{00000000-0008-0000-0000-000091E60000}"/>
            </a:ext>
          </a:extLst>
        </xdr:cNvPr>
        <xdr:cNvSpPr>
          <a:spLocks noChangeShapeType="1"/>
        </xdr:cNvSpPr>
      </xdr:nvSpPr>
      <xdr:spPr bwMode="auto">
        <a:xfrm flipH="1">
          <a:off x="361950" y="6724650"/>
          <a:ext cx="266700" cy="4095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590550</xdr:colOff>
      <xdr:row>33</xdr:row>
      <xdr:rowOff>9525</xdr:rowOff>
    </xdr:from>
    <xdr:to>
      <xdr:col>2</xdr:col>
      <xdr:colOff>695325</xdr:colOff>
      <xdr:row>33</xdr:row>
      <xdr:rowOff>104775</xdr:rowOff>
    </xdr:to>
    <xdr:sp macro="" textlink="">
      <xdr:nvSpPr>
        <xdr:cNvPr id="59026" name="Oval 246">
          <a:extLst>
            <a:ext uri="{FF2B5EF4-FFF2-40B4-BE49-F238E27FC236}">
              <a16:creationId xmlns:a16="http://schemas.microsoft.com/office/drawing/2014/main" id="{00000000-0008-0000-0000-000092E60000}"/>
            </a:ext>
          </a:extLst>
        </xdr:cNvPr>
        <xdr:cNvSpPr>
          <a:spLocks noChangeArrowheads="1"/>
        </xdr:cNvSpPr>
      </xdr:nvSpPr>
      <xdr:spPr bwMode="auto">
        <a:xfrm>
          <a:off x="2133600" y="6896100"/>
          <a:ext cx="104775" cy="95250"/>
        </a:xfrm>
        <a:prstGeom prst="ellipse">
          <a:avLst/>
        </a:prstGeom>
        <a:solidFill>
          <a:srgbClr val="FFFFFF"/>
        </a:solidFill>
        <a:ln w="9525">
          <a:solidFill>
            <a:srgbClr val="000000"/>
          </a:solidFill>
          <a:round/>
          <a:headEnd/>
          <a:tailEnd/>
        </a:ln>
      </xdr:spPr>
    </xdr:sp>
    <xdr:clientData/>
  </xdr:twoCellAnchor>
  <xdr:twoCellAnchor>
    <xdr:from>
      <xdr:col>2</xdr:col>
      <xdr:colOff>695325</xdr:colOff>
      <xdr:row>33</xdr:row>
      <xdr:rowOff>0</xdr:rowOff>
    </xdr:from>
    <xdr:to>
      <xdr:col>2</xdr:col>
      <xdr:colOff>790575</xdr:colOff>
      <xdr:row>33</xdr:row>
      <xdr:rowOff>95250</xdr:rowOff>
    </xdr:to>
    <xdr:sp macro="" textlink="">
      <xdr:nvSpPr>
        <xdr:cNvPr id="59027" name="Oval 247">
          <a:extLst>
            <a:ext uri="{FF2B5EF4-FFF2-40B4-BE49-F238E27FC236}">
              <a16:creationId xmlns:a16="http://schemas.microsoft.com/office/drawing/2014/main" id="{00000000-0008-0000-0000-000093E60000}"/>
            </a:ext>
          </a:extLst>
        </xdr:cNvPr>
        <xdr:cNvSpPr>
          <a:spLocks noChangeArrowheads="1"/>
        </xdr:cNvSpPr>
      </xdr:nvSpPr>
      <xdr:spPr bwMode="auto">
        <a:xfrm>
          <a:off x="2238375" y="6886575"/>
          <a:ext cx="95250" cy="95250"/>
        </a:xfrm>
        <a:prstGeom prst="ellipse">
          <a:avLst/>
        </a:prstGeom>
        <a:solidFill>
          <a:srgbClr val="FFFFFF"/>
        </a:solidFill>
        <a:ln w="9525">
          <a:solidFill>
            <a:srgbClr val="000000"/>
          </a:solidFill>
          <a:round/>
          <a:headEnd/>
          <a:tailEnd/>
        </a:ln>
      </xdr:spPr>
    </xdr:sp>
    <xdr:clientData/>
  </xdr:twoCellAnchor>
  <xdr:twoCellAnchor>
    <xdr:from>
      <xdr:col>2</xdr:col>
      <xdr:colOff>581025</xdr:colOff>
      <xdr:row>33</xdr:row>
      <xdr:rowOff>95250</xdr:rowOff>
    </xdr:from>
    <xdr:to>
      <xdr:col>2</xdr:col>
      <xdr:colOff>704850</xdr:colOff>
      <xdr:row>34</xdr:row>
      <xdr:rowOff>0</xdr:rowOff>
    </xdr:to>
    <xdr:sp macro="" textlink="">
      <xdr:nvSpPr>
        <xdr:cNvPr id="59028" name="Oval 248">
          <a:extLst>
            <a:ext uri="{FF2B5EF4-FFF2-40B4-BE49-F238E27FC236}">
              <a16:creationId xmlns:a16="http://schemas.microsoft.com/office/drawing/2014/main" id="{00000000-0008-0000-0000-000094E60000}"/>
            </a:ext>
          </a:extLst>
        </xdr:cNvPr>
        <xdr:cNvSpPr>
          <a:spLocks noChangeArrowheads="1"/>
        </xdr:cNvSpPr>
      </xdr:nvSpPr>
      <xdr:spPr bwMode="auto">
        <a:xfrm>
          <a:off x="2124075" y="6981825"/>
          <a:ext cx="123825" cy="95250"/>
        </a:xfrm>
        <a:prstGeom prst="ellipse">
          <a:avLst/>
        </a:prstGeom>
        <a:solidFill>
          <a:srgbClr val="FFFFFF"/>
        </a:solidFill>
        <a:ln w="9525">
          <a:solidFill>
            <a:srgbClr val="000000"/>
          </a:solidFill>
          <a:round/>
          <a:headEnd/>
          <a:tailEnd/>
        </a:ln>
      </xdr:spPr>
    </xdr:sp>
    <xdr:clientData/>
  </xdr:twoCellAnchor>
  <xdr:twoCellAnchor>
    <xdr:from>
      <xdr:col>2</xdr:col>
      <xdr:colOff>771525</xdr:colOff>
      <xdr:row>33</xdr:row>
      <xdr:rowOff>66675</xdr:rowOff>
    </xdr:from>
    <xdr:to>
      <xdr:col>2</xdr:col>
      <xdr:colOff>876300</xdr:colOff>
      <xdr:row>34</xdr:row>
      <xdr:rowOff>0</xdr:rowOff>
    </xdr:to>
    <xdr:sp macro="" textlink="">
      <xdr:nvSpPr>
        <xdr:cNvPr id="59029" name="Oval 249">
          <a:extLst>
            <a:ext uri="{FF2B5EF4-FFF2-40B4-BE49-F238E27FC236}">
              <a16:creationId xmlns:a16="http://schemas.microsoft.com/office/drawing/2014/main" id="{00000000-0008-0000-0000-000095E60000}"/>
            </a:ext>
          </a:extLst>
        </xdr:cNvPr>
        <xdr:cNvSpPr>
          <a:spLocks noChangeArrowheads="1"/>
        </xdr:cNvSpPr>
      </xdr:nvSpPr>
      <xdr:spPr bwMode="auto">
        <a:xfrm>
          <a:off x="2314575" y="6953250"/>
          <a:ext cx="104775" cy="123825"/>
        </a:xfrm>
        <a:prstGeom prst="ellipse">
          <a:avLst/>
        </a:prstGeom>
        <a:solidFill>
          <a:srgbClr val="FFFFFF"/>
        </a:solidFill>
        <a:ln w="9525">
          <a:solidFill>
            <a:srgbClr val="000000"/>
          </a:solidFill>
          <a:round/>
          <a:headEnd/>
          <a:tailEnd/>
        </a:ln>
      </xdr:spPr>
    </xdr:sp>
    <xdr:clientData/>
  </xdr:twoCellAnchor>
  <xdr:twoCellAnchor>
    <xdr:from>
      <xdr:col>2</xdr:col>
      <xdr:colOff>857250</xdr:colOff>
      <xdr:row>33</xdr:row>
      <xdr:rowOff>9525</xdr:rowOff>
    </xdr:from>
    <xdr:to>
      <xdr:col>3</xdr:col>
      <xdr:colOff>0</xdr:colOff>
      <xdr:row>33</xdr:row>
      <xdr:rowOff>85725</xdr:rowOff>
    </xdr:to>
    <xdr:sp macro="" textlink="">
      <xdr:nvSpPr>
        <xdr:cNvPr id="59030" name="Oval 250">
          <a:extLst>
            <a:ext uri="{FF2B5EF4-FFF2-40B4-BE49-F238E27FC236}">
              <a16:creationId xmlns:a16="http://schemas.microsoft.com/office/drawing/2014/main" id="{00000000-0008-0000-0000-000096E60000}"/>
            </a:ext>
          </a:extLst>
        </xdr:cNvPr>
        <xdr:cNvSpPr>
          <a:spLocks noChangeArrowheads="1"/>
        </xdr:cNvSpPr>
      </xdr:nvSpPr>
      <xdr:spPr bwMode="auto">
        <a:xfrm>
          <a:off x="2400300" y="6896100"/>
          <a:ext cx="104775" cy="76200"/>
        </a:xfrm>
        <a:prstGeom prst="ellipse">
          <a:avLst/>
        </a:prstGeom>
        <a:solidFill>
          <a:srgbClr val="FFFFFF"/>
        </a:solidFill>
        <a:ln w="9525">
          <a:solidFill>
            <a:srgbClr val="000000"/>
          </a:solidFill>
          <a:round/>
          <a:headEnd/>
          <a:tailEnd/>
        </a:ln>
      </xdr:spPr>
    </xdr:sp>
    <xdr:clientData/>
  </xdr:twoCellAnchor>
  <xdr:twoCellAnchor>
    <xdr:from>
      <xdr:col>2</xdr:col>
      <xdr:colOff>876300</xdr:colOff>
      <xdr:row>33</xdr:row>
      <xdr:rowOff>95250</xdr:rowOff>
    </xdr:from>
    <xdr:to>
      <xdr:col>3</xdr:col>
      <xdr:colOff>9525</xdr:colOff>
      <xdr:row>34</xdr:row>
      <xdr:rowOff>0</xdr:rowOff>
    </xdr:to>
    <xdr:sp macro="" textlink="">
      <xdr:nvSpPr>
        <xdr:cNvPr id="59031" name="Oval 251">
          <a:extLst>
            <a:ext uri="{FF2B5EF4-FFF2-40B4-BE49-F238E27FC236}">
              <a16:creationId xmlns:a16="http://schemas.microsoft.com/office/drawing/2014/main" id="{00000000-0008-0000-0000-000097E60000}"/>
            </a:ext>
          </a:extLst>
        </xdr:cNvPr>
        <xdr:cNvSpPr>
          <a:spLocks noChangeArrowheads="1"/>
        </xdr:cNvSpPr>
      </xdr:nvSpPr>
      <xdr:spPr bwMode="auto">
        <a:xfrm>
          <a:off x="2419350" y="6981825"/>
          <a:ext cx="95250" cy="95250"/>
        </a:xfrm>
        <a:prstGeom prst="ellipse">
          <a:avLst/>
        </a:prstGeom>
        <a:solidFill>
          <a:srgbClr val="FFFFFF"/>
        </a:solidFill>
        <a:ln w="9525">
          <a:solidFill>
            <a:srgbClr val="000000"/>
          </a:solidFill>
          <a:round/>
          <a:headEnd/>
          <a:tailEnd/>
        </a:ln>
      </xdr:spPr>
    </xdr:sp>
    <xdr:clientData/>
  </xdr:twoCellAnchor>
  <xdr:twoCellAnchor>
    <xdr:from>
      <xdr:col>3</xdr:col>
      <xdr:colOff>19050</xdr:colOff>
      <xdr:row>33</xdr:row>
      <xdr:rowOff>85725</xdr:rowOff>
    </xdr:from>
    <xdr:to>
      <xdr:col>3</xdr:col>
      <xdr:colOff>123825</xdr:colOff>
      <xdr:row>34</xdr:row>
      <xdr:rowOff>0</xdr:rowOff>
    </xdr:to>
    <xdr:sp macro="" textlink="">
      <xdr:nvSpPr>
        <xdr:cNvPr id="59032" name="Oval 252">
          <a:extLst>
            <a:ext uri="{FF2B5EF4-FFF2-40B4-BE49-F238E27FC236}">
              <a16:creationId xmlns:a16="http://schemas.microsoft.com/office/drawing/2014/main" id="{00000000-0008-0000-0000-000098E60000}"/>
            </a:ext>
          </a:extLst>
        </xdr:cNvPr>
        <xdr:cNvSpPr>
          <a:spLocks noChangeArrowheads="1"/>
        </xdr:cNvSpPr>
      </xdr:nvSpPr>
      <xdr:spPr bwMode="auto">
        <a:xfrm>
          <a:off x="2524125" y="6972300"/>
          <a:ext cx="104775" cy="104775"/>
        </a:xfrm>
        <a:prstGeom prst="ellipse">
          <a:avLst/>
        </a:prstGeom>
        <a:solidFill>
          <a:srgbClr val="FFFFFF"/>
        </a:solidFill>
        <a:ln w="9525">
          <a:solidFill>
            <a:srgbClr val="000000"/>
          </a:solidFill>
          <a:round/>
          <a:headEnd/>
          <a:tailEnd/>
        </a:ln>
      </xdr:spPr>
    </xdr:sp>
    <xdr:clientData/>
  </xdr:twoCellAnchor>
  <xdr:twoCellAnchor>
    <xdr:from>
      <xdr:col>2</xdr:col>
      <xdr:colOff>704850</xdr:colOff>
      <xdr:row>33</xdr:row>
      <xdr:rowOff>104775</xdr:rowOff>
    </xdr:from>
    <xdr:to>
      <xdr:col>2</xdr:col>
      <xdr:colOff>781050</xdr:colOff>
      <xdr:row>34</xdr:row>
      <xdr:rowOff>0</xdr:rowOff>
    </xdr:to>
    <xdr:sp macro="" textlink="">
      <xdr:nvSpPr>
        <xdr:cNvPr id="59033" name="Oval 253">
          <a:extLst>
            <a:ext uri="{FF2B5EF4-FFF2-40B4-BE49-F238E27FC236}">
              <a16:creationId xmlns:a16="http://schemas.microsoft.com/office/drawing/2014/main" id="{00000000-0008-0000-0000-000099E60000}"/>
            </a:ext>
          </a:extLst>
        </xdr:cNvPr>
        <xdr:cNvSpPr>
          <a:spLocks noChangeArrowheads="1"/>
        </xdr:cNvSpPr>
      </xdr:nvSpPr>
      <xdr:spPr bwMode="auto">
        <a:xfrm>
          <a:off x="2247900" y="6991350"/>
          <a:ext cx="76200" cy="85725"/>
        </a:xfrm>
        <a:prstGeom prst="ellipse">
          <a:avLst/>
        </a:prstGeom>
        <a:solidFill>
          <a:srgbClr val="FFFFFF"/>
        </a:solidFill>
        <a:ln w="9525">
          <a:solidFill>
            <a:srgbClr val="000000"/>
          </a:solidFill>
          <a:round/>
          <a:headEnd/>
          <a:tailEnd/>
        </a:ln>
      </xdr:spPr>
    </xdr:sp>
    <xdr:clientData/>
  </xdr:twoCellAnchor>
  <xdr:twoCellAnchor>
    <xdr:from>
      <xdr:col>2</xdr:col>
      <xdr:colOff>504825</xdr:colOff>
      <xdr:row>32</xdr:row>
      <xdr:rowOff>228600</xdr:rowOff>
    </xdr:from>
    <xdr:to>
      <xdr:col>2</xdr:col>
      <xdr:colOff>581025</xdr:colOff>
      <xdr:row>33</xdr:row>
      <xdr:rowOff>76200</xdr:rowOff>
    </xdr:to>
    <xdr:sp macro="" textlink="">
      <xdr:nvSpPr>
        <xdr:cNvPr id="59034" name="Oval 254">
          <a:extLst>
            <a:ext uri="{FF2B5EF4-FFF2-40B4-BE49-F238E27FC236}">
              <a16:creationId xmlns:a16="http://schemas.microsoft.com/office/drawing/2014/main" id="{00000000-0008-0000-0000-00009AE60000}"/>
            </a:ext>
          </a:extLst>
        </xdr:cNvPr>
        <xdr:cNvSpPr>
          <a:spLocks noChangeArrowheads="1"/>
        </xdr:cNvSpPr>
      </xdr:nvSpPr>
      <xdr:spPr bwMode="auto">
        <a:xfrm>
          <a:off x="2047875" y="6877050"/>
          <a:ext cx="76200" cy="85725"/>
        </a:xfrm>
        <a:prstGeom prst="ellipse">
          <a:avLst/>
        </a:prstGeom>
        <a:solidFill>
          <a:srgbClr val="FFFFFF"/>
        </a:solidFill>
        <a:ln w="9525">
          <a:solidFill>
            <a:srgbClr val="000000"/>
          </a:solidFill>
          <a:round/>
          <a:headEnd/>
          <a:tailEnd/>
        </a:ln>
      </xdr:spPr>
    </xdr:sp>
    <xdr:clientData/>
  </xdr:twoCellAnchor>
  <xdr:twoCellAnchor>
    <xdr:from>
      <xdr:col>2</xdr:col>
      <xdr:colOff>771525</xdr:colOff>
      <xdr:row>33</xdr:row>
      <xdr:rowOff>0</xdr:rowOff>
    </xdr:from>
    <xdr:to>
      <xdr:col>2</xdr:col>
      <xdr:colOff>866775</xdr:colOff>
      <xdr:row>33</xdr:row>
      <xdr:rowOff>85725</xdr:rowOff>
    </xdr:to>
    <xdr:sp macro="" textlink="">
      <xdr:nvSpPr>
        <xdr:cNvPr id="59035" name="Oval 255">
          <a:extLst>
            <a:ext uri="{FF2B5EF4-FFF2-40B4-BE49-F238E27FC236}">
              <a16:creationId xmlns:a16="http://schemas.microsoft.com/office/drawing/2014/main" id="{00000000-0008-0000-0000-00009BE60000}"/>
            </a:ext>
          </a:extLst>
        </xdr:cNvPr>
        <xdr:cNvSpPr>
          <a:spLocks noChangeArrowheads="1"/>
        </xdr:cNvSpPr>
      </xdr:nvSpPr>
      <xdr:spPr bwMode="auto">
        <a:xfrm>
          <a:off x="2314575" y="6886575"/>
          <a:ext cx="95250" cy="85725"/>
        </a:xfrm>
        <a:prstGeom prst="ellipse">
          <a:avLst/>
        </a:prstGeom>
        <a:solidFill>
          <a:srgbClr val="FFFFFF"/>
        </a:solidFill>
        <a:ln w="9525">
          <a:solidFill>
            <a:srgbClr val="000000"/>
          </a:solidFill>
          <a:round/>
          <a:headEnd/>
          <a:tailEnd/>
        </a:ln>
      </xdr:spPr>
    </xdr:sp>
    <xdr:clientData/>
  </xdr:twoCellAnchor>
  <xdr:twoCellAnchor>
    <xdr:from>
      <xdr:col>2</xdr:col>
      <xdr:colOff>923925</xdr:colOff>
      <xdr:row>33</xdr:row>
      <xdr:rowOff>66675</xdr:rowOff>
    </xdr:from>
    <xdr:to>
      <xdr:col>3</xdr:col>
      <xdr:colOff>38100</xdr:colOff>
      <xdr:row>33</xdr:row>
      <xdr:rowOff>142875</xdr:rowOff>
    </xdr:to>
    <xdr:sp macro="" textlink="">
      <xdr:nvSpPr>
        <xdr:cNvPr id="59036" name="Oval 256">
          <a:extLst>
            <a:ext uri="{FF2B5EF4-FFF2-40B4-BE49-F238E27FC236}">
              <a16:creationId xmlns:a16="http://schemas.microsoft.com/office/drawing/2014/main" id="{00000000-0008-0000-0000-00009CE60000}"/>
            </a:ext>
          </a:extLst>
        </xdr:cNvPr>
        <xdr:cNvSpPr>
          <a:spLocks noChangeArrowheads="1"/>
        </xdr:cNvSpPr>
      </xdr:nvSpPr>
      <xdr:spPr bwMode="auto">
        <a:xfrm>
          <a:off x="2466975" y="6953250"/>
          <a:ext cx="76200" cy="76200"/>
        </a:xfrm>
        <a:prstGeom prst="ellipse">
          <a:avLst/>
        </a:prstGeom>
        <a:solidFill>
          <a:srgbClr val="FFFFFF"/>
        </a:solidFill>
        <a:ln w="9525">
          <a:solidFill>
            <a:srgbClr val="000000"/>
          </a:solidFill>
          <a:round/>
          <a:headEnd/>
          <a:tailEnd/>
        </a:ln>
      </xdr:spPr>
    </xdr:sp>
    <xdr:clientData/>
  </xdr:twoCellAnchor>
  <xdr:twoCellAnchor>
    <xdr:from>
      <xdr:col>7</xdr:col>
      <xdr:colOff>123825</xdr:colOff>
      <xdr:row>36</xdr:row>
      <xdr:rowOff>0</xdr:rowOff>
    </xdr:from>
    <xdr:to>
      <xdr:col>9</xdr:col>
      <xdr:colOff>276225</xdr:colOff>
      <xdr:row>36</xdr:row>
      <xdr:rowOff>47625</xdr:rowOff>
    </xdr:to>
    <xdr:sp macro="" textlink="">
      <xdr:nvSpPr>
        <xdr:cNvPr id="59037" name="Line 257">
          <a:extLst>
            <a:ext uri="{FF2B5EF4-FFF2-40B4-BE49-F238E27FC236}">
              <a16:creationId xmlns:a16="http://schemas.microsoft.com/office/drawing/2014/main" id="{00000000-0008-0000-0000-00009DE60000}"/>
            </a:ext>
          </a:extLst>
        </xdr:cNvPr>
        <xdr:cNvSpPr>
          <a:spLocks noChangeShapeType="1"/>
        </xdr:cNvSpPr>
      </xdr:nvSpPr>
      <xdr:spPr bwMode="auto">
        <a:xfrm>
          <a:off x="6477000" y="7562850"/>
          <a:ext cx="2114550" cy="47625"/>
        </a:xfrm>
        <a:prstGeom prst="line">
          <a:avLst/>
        </a:prstGeom>
        <a:noFill/>
        <a:ln w="1270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628650</xdr:colOff>
      <xdr:row>34</xdr:row>
      <xdr:rowOff>0</xdr:rowOff>
    </xdr:from>
    <xdr:to>
      <xdr:col>6</xdr:col>
      <xdr:colOff>628650</xdr:colOff>
      <xdr:row>36</xdr:row>
      <xdr:rowOff>123825</xdr:rowOff>
    </xdr:to>
    <xdr:sp macro="" textlink="">
      <xdr:nvSpPr>
        <xdr:cNvPr id="59038" name="Line 258">
          <a:extLst>
            <a:ext uri="{FF2B5EF4-FFF2-40B4-BE49-F238E27FC236}">
              <a16:creationId xmlns:a16="http://schemas.microsoft.com/office/drawing/2014/main" id="{00000000-0008-0000-0000-00009EE60000}"/>
            </a:ext>
          </a:extLst>
        </xdr:cNvPr>
        <xdr:cNvSpPr>
          <a:spLocks noChangeShapeType="1"/>
        </xdr:cNvSpPr>
      </xdr:nvSpPr>
      <xdr:spPr bwMode="auto">
        <a:xfrm flipV="1">
          <a:off x="6019800" y="70770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628650</xdr:colOff>
      <xdr:row>36</xdr:row>
      <xdr:rowOff>123825</xdr:rowOff>
    </xdr:from>
    <xdr:to>
      <xdr:col>6</xdr:col>
      <xdr:colOff>628650</xdr:colOff>
      <xdr:row>39</xdr:row>
      <xdr:rowOff>171450</xdr:rowOff>
    </xdr:to>
    <xdr:sp macro="" textlink="">
      <xdr:nvSpPr>
        <xdr:cNvPr id="59039" name="Line 261">
          <a:extLst>
            <a:ext uri="{FF2B5EF4-FFF2-40B4-BE49-F238E27FC236}">
              <a16:creationId xmlns:a16="http://schemas.microsoft.com/office/drawing/2014/main" id="{00000000-0008-0000-0000-00009FE60000}"/>
            </a:ext>
          </a:extLst>
        </xdr:cNvPr>
        <xdr:cNvSpPr>
          <a:spLocks noChangeShapeType="1"/>
        </xdr:cNvSpPr>
      </xdr:nvSpPr>
      <xdr:spPr bwMode="auto">
        <a:xfrm>
          <a:off x="6019800" y="7686675"/>
          <a:ext cx="0" cy="619125"/>
        </a:xfrm>
        <a:prstGeom prst="line">
          <a:avLst/>
        </a:prstGeom>
        <a:noFill/>
        <a:ln w="3175">
          <a:solidFill>
            <a:srgbClr val="000000"/>
          </a:solidFill>
          <a:round/>
          <a:headEnd type="stealth" w="sm" len="med"/>
          <a:tailEnd type="stealth" w="sm" len="med"/>
        </a:ln>
        <a:extLst>
          <a:ext uri="{909E8E84-426E-40DD-AFC4-6F175D3DCCD1}">
            <a14:hiddenFill xmlns:a14="http://schemas.microsoft.com/office/drawing/2010/main">
              <a:noFill/>
            </a14:hiddenFill>
          </a:ext>
        </a:extLst>
      </xdr:spPr>
    </xdr:sp>
    <xdr:clientData/>
  </xdr:twoCellAnchor>
  <xdr:twoCellAnchor>
    <xdr:from>
      <xdr:col>3</xdr:col>
      <xdr:colOff>133350</xdr:colOff>
      <xdr:row>51</xdr:row>
      <xdr:rowOff>200025</xdr:rowOff>
    </xdr:from>
    <xdr:to>
      <xdr:col>3</xdr:col>
      <xdr:colOff>209550</xdr:colOff>
      <xdr:row>52</xdr:row>
      <xdr:rowOff>28575</xdr:rowOff>
    </xdr:to>
    <xdr:sp macro="" textlink="">
      <xdr:nvSpPr>
        <xdr:cNvPr id="59040" name="Oval 262">
          <a:extLst>
            <a:ext uri="{FF2B5EF4-FFF2-40B4-BE49-F238E27FC236}">
              <a16:creationId xmlns:a16="http://schemas.microsoft.com/office/drawing/2014/main" id="{00000000-0008-0000-0000-0000A0E60000}"/>
            </a:ext>
          </a:extLst>
        </xdr:cNvPr>
        <xdr:cNvSpPr>
          <a:spLocks noChangeArrowheads="1"/>
        </xdr:cNvSpPr>
      </xdr:nvSpPr>
      <xdr:spPr bwMode="auto">
        <a:xfrm>
          <a:off x="2638425" y="10868025"/>
          <a:ext cx="76200" cy="76200"/>
        </a:xfrm>
        <a:prstGeom prst="ellipse">
          <a:avLst/>
        </a:prstGeom>
        <a:solidFill>
          <a:srgbClr val="FFFFFF"/>
        </a:solidFill>
        <a:ln w="9525">
          <a:solidFill>
            <a:srgbClr val="000000"/>
          </a:solidFill>
          <a:round/>
          <a:headEnd/>
          <a:tailEnd/>
        </a:ln>
      </xdr:spPr>
    </xdr:sp>
    <xdr:clientData/>
  </xdr:twoCellAnchor>
  <xdr:twoCellAnchor>
    <xdr:from>
      <xdr:col>3</xdr:col>
      <xdr:colOff>314325</xdr:colOff>
      <xdr:row>51</xdr:row>
      <xdr:rowOff>142875</xdr:rowOff>
    </xdr:from>
    <xdr:to>
      <xdr:col>3</xdr:col>
      <xdr:colOff>390525</xdr:colOff>
      <xdr:row>51</xdr:row>
      <xdr:rowOff>219075</xdr:rowOff>
    </xdr:to>
    <xdr:sp macro="" textlink="">
      <xdr:nvSpPr>
        <xdr:cNvPr id="59041" name="Oval 263">
          <a:extLst>
            <a:ext uri="{FF2B5EF4-FFF2-40B4-BE49-F238E27FC236}">
              <a16:creationId xmlns:a16="http://schemas.microsoft.com/office/drawing/2014/main" id="{00000000-0008-0000-0000-0000A1E60000}"/>
            </a:ext>
          </a:extLst>
        </xdr:cNvPr>
        <xdr:cNvSpPr>
          <a:spLocks noChangeArrowheads="1"/>
        </xdr:cNvSpPr>
      </xdr:nvSpPr>
      <xdr:spPr bwMode="auto">
        <a:xfrm>
          <a:off x="2819400" y="10810875"/>
          <a:ext cx="76200" cy="76200"/>
        </a:xfrm>
        <a:prstGeom prst="ellipse">
          <a:avLst/>
        </a:prstGeom>
        <a:solidFill>
          <a:srgbClr val="FFFFFF"/>
        </a:solidFill>
        <a:ln w="9525">
          <a:solidFill>
            <a:srgbClr val="000000"/>
          </a:solidFill>
          <a:round/>
          <a:headEnd/>
          <a:tailEnd/>
        </a:ln>
      </xdr:spPr>
    </xdr:sp>
    <xdr:clientData/>
  </xdr:twoCellAnchor>
  <xdr:twoCellAnchor>
    <xdr:from>
      <xdr:col>3</xdr:col>
      <xdr:colOff>295275</xdr:colOff>
      <xdr:row>50</xdr:row>
      <xdr:rowOff>104775</xdr:rowOff>
    </xdr:from>
    <xdr:to>
      <xdr:col>3</xdr:col>
      <xdr:colOff>361950</xdr:colOff>
      <xdr:row>51</xdr:row>
      <xdr:rowOff>0</xdr:rowOff>
    </xdr:to>
    <xdr:sp macro="" textlink="">
      <xdr:nvSpPr>
        <xdr:cNvPr id="59042" name="Oval 264">
          <a:extLst>
            <a:ext uri="{FF2B5EF4-FFF2-40B4-BE49-F238E27FC236}">
              <a16:creationId xmlns:a16="http://schemas.microsoft.com/office/drawing/2014/main" id="{00000000-0008-0000-0000-0000A2E60000}"/>
            </a:ext>
          </a:extLst>
        </xdr:cNvPr>
        <xdr:cNvSpPr>
          <a:spLocks noChangeArrowheads="1"/>
        </xdr:cNvSpPr>
      </xdr:nvSpPr>
      <xdr:spPr bwMode="auto">
        <a:xfrm>
          <a:off x="2800350" y="10582275"/>
          <a:ext cx="66675" cy="85725"/>
        </a:xfrm>
        <a:prstGeom prst="ellipse">
          <a:avLst/>
        </a:prstGeom>
        <a:solidFill>
          <a:srgbClr val="FFFFFF"/>
        </a:solidFill>
        <a:ln w="9525">
          <a:solidFill>
            <a:srgbClr val="000000"/>
          </a:solidFill>
          <a:round/>
          <a:headEnd/>
          <a:tailEnd/>
        </a:ln>
      </xdr:spPr>
    </xdr:sp>
    <xdr:clientData/>
  </xdr:twoCellAnchor>
  <xdr:twoCellAnchor>
    <xdr:from>
      <xdr:col>1</xdr:col>
      <xdr:colOff>590550</xdr:colOff>
      <xdr:row>50</xdr:row>
      <xdr:rowOff>104775</xdr:rowOff>
    </xdr:from>
    <xdr:to>
      <xdr:col>1</xdr:col>
      <xdr:colOff>666750</xdr:colOff>
      <xdr:row>51</xdr:row>
      <xdr:rowOff>0</xdr:rowOff>
    </xdr:to>
    <xdr:sp macro="" textlink="">
      <xdr:nvSpPr>
        <xdr:cNvPr id="59043" name="Oval 266">
          <a:extLst>
            <a:ext uri="{FF2B5EF4-FFF2-40B4-BE49-F238E27FC236}">
              <a16:creationId xmlns:a16="http://schemas.microsoft.com/office/drawing/2014/main" id="{00000000-0008-0000-0000-0000A3E60000}"/>
            </a:ext>
          </a:extLst>
        </xdr:cNvPr>
        <xdr:cNvSpPr>
          <a:spLocks noChangeArrowheads="1"/>
        </xdr:cNvSpPr>
      </xdr:nvSpPr>
      <xdr:spPr bwMode="auto">
        <a:xfrm>
          <a:off x="1171575" y="10582275"/>
          <a:ext cx="76200" cy="85725"/>
        </a:xfrm>
        <a:prstGeom prst="ellipse">
          <a:avLst/>
        </a:prstGeom>
        <a:solidFill>
          <a:srgbClr val="FFFFFF"/>
        </a:solidFill>
        <a:ln w="9525">
          <a:solidFill>
            <a:srgbClr val="000000"/>
          </a:solidFill>
          <a:round/>
          <a:headEnd/>
          <a:tailEnd/>
        </a:ln>
      </xdr:spPr>
    </xdr:sp>
    <xdr:clientData/>
  </xdr:twoCellAnchor>
  <xdr:twoCellAnchor>
    <xdr:from>
      <xdr:col>7</xdr:col>
      <xdr:colOff>238125</xdr:colOff>
      <xdr:row>39</xdr:row>
      <xdr:rowOff>19050</xdr:rowOff>
    </xdr:from>
    <xdr:to>
      <xdr:col>7</xdr:col>
      <xdr:colOff>314325</xdr:colOff>
      <xdr:row>39</xdr:row>
      <xdr:rowOff>95250</xdr:rowOff>
    </xdr:to>
    <xdr:sp macro="" textlink="">
      <xdr:nvSpPr>
        <xdr:cNvPr id="59044" name="Oval 267">
          <a:extLst>
            <a:ext uri="{FF2B5EF4-FFF2-40B4-BE49-F238E27FC236}">
              <a16:creationId xmlns:a16="http://schemas.microsoft.com/office/drawing/2014/main" id="{00000000-0008-0000-0000-0000A4E60000}"/>
            </a:ext>
          </a:extLst>
        </xdr:cNvPr>
        <xdr:cNvSpPr>
          <a:spLocks noChangeArrowheads="1"/>
        </xdr:cNvSpPr>
      </xdr:nvSpPr>
      <xdr:spPr bwMode="auto">
        <a:xfrm>
          <a:off x="6591300" y="8153400"/>
          <a:ext cx="76200" cy="76200"/>
        </a:xfrm>
        <a:prstGeom prst="ellipse">
          <a:avLst/>
        </a:prstGeom>
        <a:solidFill>
          <a:srgbClr val="FFFFFF"/>
        </a:solidFill>
        <a:ln w="9525">
          <a:solidFill>
            <a:srgbClr val="000000"/>
          </a:solidFill>
          <a:round/>
          <a:headEnd/>
          <a:tailEnd/>
        </a:ln>
      </xdr:spPr>
    </xdr:sp>
    <xdr:clientData/>
  </xdr:twoCellAnchor>
  <xdr:twoCellAnchor>
    <xdr:from>
      <xdr:col>7</xdr:col>
      <xdr:colOff>142875</xdr:colOff>
      <xdr:row>39</xdr:row>
      <xdr:rowOff>123825</xdr:rowOff>
    </xdr:from>
    <xdr:to>
      <xdr:col>7</xdr:col>
      <xdr:colOff>219075</xdr:colOff>
      <xdr:row>40</xdr:row>
      <xdr:rowOff>19050</xdr:rowOff>
    </xdr:to>
    <xdr:sp macro="" textlink="">
      <xdr:nvSpPr>
        <xdr:cNvPr id="59045" name="Oval 269">
          <a:extLst>
            <a:ext uri="{FF2B5EF4-FFF2-40B4-BE49-F238E27FC236}">
              <a16:creationId xmlns:a16="http://schemas.microsoft.com/office/drawing/2014/main" id="{00000000-0008-0000-0000-0000A5E60000}"/>
            </a:ext>
          </a:extLst>
        </xdr:cNvPr>
        <xdr:cNvSpPr>
          <a:spLocks noChangeArrowheads="1"/>
        </xdr:cNvSpPr>
      </xdr:nvSpPr>
      <xdr:spPr bwMode="auto">
        <a:xfrm>
          <a:off x="6496050" y="8258175"/>
          <a:ext cx="76200" cy="76200"/>
        </a:xfrm>
        <a:prstGeom prst="ellipse">
          <a:avLst/>
        </a:prstGeom>
        <a:solidFill>
          <a:srgbClr val="FFFFFF"/>
        </a:solidFill>
        <a:ln w="9525">
          <a:solidFill>
            <a:srgbClr val="000000"/>
          </a:solidFill>
          <a:round/>
          <a:headEnd/>
          <a:tailEnd/>
        </a:ln>
      </xdr:spPr>
    </xdr:sp>
    <xdr:clientData/>
  </xdr:twoCellAnchor>
  <xdr:twoCellAnchor>
    <xdr:from>
      <xdr:col>7</xdr:col>
      <xdr:colOff>180975</xdr:colOff>
      <xdr:row>39</xdr:row>
      <xdr:rowOff>142875</xdr:rowOff>
    </xdr:from>
    <xdr:to>
      <xdr:col>7</xdr:col>
      <xdr:colOff>295275</xdr:colOff>
      <xdr:row>40</xdr:row>
      <xdr:rowOff>57150</xdr:rowOff>
    </xdr:to>
    <xdr:sp macro="" textlink="">
      <xdr:nvSpPr>
        <xdr:cNvPr id="59046" name="Oval 270">
          <a:extLst>
            <a:ext uri="{FF2B5EF4-FFF2-40B4-BE49-F238E27FC236}">
              <a16:creationId xmlns:a16="http://schemas.microsoft.com/office/drawing/2014/main" id="{00000000-0008-0000-0000-0000A6E60000}"/>
            </a:ext>
          </a:extLst>
        </xdr:cNvPr>
        <xdr:cNvSpPr>
          <a:spLocks noChangeArrowheads="1"/>
        </xdr:cNvSpPr>
      </xdr:nvSpPr>
      <xdr:spPr bwMode="auto">
        <a:xfrm>
          <a:off x="6534150" y="8277225"/>
          <a:ext cx="114300" cy="95250"/>
        </a:xfrm>
        <a:prstGeom prst="ellipse">
          <a:avLst/>
        </a:prstGeom>
        <a:solidFill>
          <a:srgbClr val="FFFFFF"/>
        </a:solidFill>
        <a:ln w="9525">
          <a:solidFill>
            <a:srgbClr val="000000"/>
          </a:solidFill>
          <a:round/>
          <a:headEnd/>
          <a:tailEnd/>
        </a:ln>
      </xdr:spPr>
    </xdr:sp>
    <xdr:clientData/>
  </xdr:twoCellAnchor>
  <xdr:twoCellAnchor>
    <xdr:from>
      <xdr:col>3</xdr:col>
      <xdr:colOff>895350</xdr:colOff>
      <xdr:row>33</xdr:row>
      <xdr:rowOff>171450</xdr:rowOff>
    </xdr:from>
    <xdr:to>
      <xdr:col>4</xdr:col>
      <xdr:colOff>38100</xdr:colOff>
      <xdr:row>34</xdr:row>
      <xdr:rowOff>76200</xdr:rowOff>
    </xdr:to>
    <xdr:sp macro="" textlink="">
      <xdr:nvSpPr>
        <xdr:cNvPr id="59047" name="Oval 271">
          <a:extLst>
            <a:ext uri="{FF2B5EF4-FFF2-40B4-BE49-F238E27FC236}">
              <a16:creationId xmlns:a16="http://schemas.microsoft.com/office/drawing/2014/main" id="{00000000-0008-0000-0000-0000A7E60000}"/>
            </a:ext>
          </a:extLst>
        </xdr:cNvPr>
        <xdr:cNvSpPr>
          <a:spLocks noChangeArrowheads="1"/>
        </xdr:cNvSpPr>
      </xdr:nvSpPr>
      <xdr:spPr bwMode="auto">
        <a:xfrm>
          <a:off x="3400425" y="7058025"/>
          <a:ext cx="104775" cy="95250"/>
        </a:xfrm>
        <a:prstGeom prst="ellipse">
          <a:avLst/>
        </a:prstGeom>
        <a:solidFill>
          <a:srgbClr val="FFFFFF"/>
        </a:solidFill>
        <a:ln w="9525">
          <a:solidFill>
            <a:srgbClr val="000000"/>
          </a:solidFill>
          <a:round/>
          <a:headEnd/>
          <a:tailEnd/>
        </a:ln>
      </xdr:spPr>
    </xdr:sp>
    <xdr:clientData/>
  </xdr:twoCellAnchor>
  <xdr:twoCellAnchor>
    <xdr:from>
      <xdr:col>7</xdr:col>
      <xdr:colOff>76200</xdr:colOff>
      <xdr:row>40</xdr:row>
      <xdr:rowOff>85725</xdr:rowOff>
    </xdr:from>
    <xdr:to>
      <xdr:col>7</xdr:col>
      <xdr:colOff>152400</xdr:colOff>
      <xdr:row>40</xdr:row>
      <xdr:rowOff>180975</xdr:rowOff>
    </xdr:to>
    <xdr:sp macro="" textlink="">
      <xdr:nvSpPr>
        <xdr:cNvPr id="59048" name="Oval 272">
          <a:extLst>
            <a:ext uri="{FF2B5EF4-FFF2-40B4-BE49-F238E27FC236}">
              <a16:creationId xmlns:a16="http://schemas.microsoft.com/office/drawing/2014/main" id="{00000000-0008-0000-0000-0000A8E60000}"/>
            </a:ext>
          </a:extLst>
        </xdr:cNvPr>
        <xdr:cNvSpPr>
          <a:spLocks noChangeArrowheads="1"/>
        </xdr:cNvSpPr>
      </xdr:nvSpPr>
      <xdr:spPr bwMode="auto">
        <a:xfrm>
          <a:off x="6429375" y="8401050"/>
          <a:ext cx="76200" cy="95250"/>
        </a:xfrm>
        <a:prstGeom prst="ellipse">
          <a:avLst/>
        </a:prstGeom>
        <a:solidFill>
          <a:srgbClr val="FFFFFF"/>
        </a:solidFill>
        <a:ln w="9525">
          <a:solidFill>
            <a:srgbClr val="000000"/>
          </a:solidFill>
          <a:round/>
          <a:headEnd/>
          <a:tailEnd/>
        </a:ln>
      </xdr:spPr>
    </xdr:sp>
    <xdr:clientData/>
  </xdr:twoCellAnchor>
  <xdr:twoCellAnchor>
    <xdr:from>
      <xdr:col>4</xdr:col>
      <xdr:colOff>809625</xdr:colOff>
      <xdr:row>36</xdr:row>
      <xdr:rowOff>161925</xdr:rowOff>
    </xdr:from>
    <xdr:to>
      <xdr:col>4</xdr:col>
      <xdr:colOff>885825</xdr:colOff>
      <xdr:row>37</xdr:row>
      <xdr:rowOff>57150</xdr:rowOff>
    </xdr:to>
    <xdr:sp macro="" textlink="">
      <xdr:nvSpPr>
        <xdr:cNvPr id="59049" name="Oval 273">
          <a:extLst>
            <a:ext uri="{FF2B5EF4-FFF2-40B4-BE49-F238E27FC236}">
              <a16:creationId xmlns:a16="http://schemas.microsoft.com/office/drawing/2014/main" id="{00000000-0008-0000-0000-0000A9E60000}"/>
            </a:ext>
          </a:extLst>
        </xdr:cNvPr>
        <xdr:cNvSpPr>
          <a:spLocks noChangeArrowheads="1"/>
        </xdr:cNvSpPr>
      </xdr:nvSpPr>
      <xdr:spPr bwMode="auto">
        <a:xfrm>
          <a:off x="4276725" y="7724775"/>
          <a:ext cx="76200" cy="85725"/>
        </a:xfrm>
        <a:prstGeom prst="ellipse">
          <a:avLst/>
        </a:prstGeom>
        <a:solidFill>
          <a:srgbClr val="FFFFFF"/>
        </a:solidFill>
        <a:ln w="9525">
          <a:solidFill>
            <a:srgbClr val="000000"/>
          </a:solidFill>
          <a:round/>
          <a:headEnd/>
          <a:tailEnd/>
        </a:ln>
      </xdr:spPr>
    </xdr:sp>
    <xdr:clientData/>
  </xdr:twoCellAnchor>
  <xdr:twoCellAnchor>
    <xdr:from>
      <xdr:col>5</xdr:col>
      <xdr:colOff>76200</xdr:colOff>
      <xdr:row>37</xdr:row>
      <xdr:rowOff>142875</xdr:rowOff>
    </xdr:from>
    <xdr:to>
      <xdr:col>5</xdr:col>
      <xdr:colOff>152400</xdr:colOff>
      <xdr:row>38</xdr:row>
      <xdr:rowOff>28575</xdr:rowOff>
    </xdr:to>
    <xdr:sp macro="" textlink="">
      <xdr:nvSpPr>
        <xdr:cNvPr id="59050" name="Oval 274">
          <a:extLst>
            <a:ext uri="{FF2B5EF4-FFF2-40B4-BE49-F238E27FC236}">
              <a16:creationId xmlns:a16="http://schemas.microsoft.com/office/drawing/2014/main" id="{00000000-0008-0000-0000-0000AAE60000}"/>
            </a:ext>
          </a:extLst>
        </xdr:cNvPr>
        <xdr:cNvSpPr>
          <a:spLocks noChangeArrowheads="1"/>
        </xdr:cNvSpPr>
      </xdr:nvSpPr>
      <xdr:spPr bwMode="auto">
        <a:xfrm>
          <a:off x="4505325" y="7896225"/>
          <a:ext cx="76200" cy="76200"/>
        </a:xfrm>
        <a:prstGeom prst="ellipse">
          <a:avLst/>
        </a:prstGeom>
        <a:solidFill>
          <a:srgbClr val="FFFFFF"/>
        </a:solidFill>
        <a:ln w="9525">
          <a:solidFill>
            <a:srgbClr val="000000"/>
          </a:solidFill>
          <a:round/>
          <a:headEnd/>
          <a:tailEnd/>
        </a:ln>
      </xdr:spPr>
    </xdr:sp>
    <xdr:clientData/>
  </xdr:twoCellAnchor>
  <xdr:twoCellAnchor>
    <xdr:from>
      <xdr:col>7</xdr:col>
      <xdr:colOff>95250</xdr:colOff>
      <xdr:row>39</xdr:row>
      <xdr:rowOff>142875</xdr:rowOff>
    </xdr:from>
    <xdr:to>
      <xdr:col>7</xdr:col>
      <xdr:colOff>142875</xdr:colOff>
      <xdr:row>40</xdr:row>
      <xdr:rowOff>19050</xdr:rowOff>
    </xdr:to>
    <xdr:sp macro="" textlink="">
      <xdr:nvSpPr>
        <xdr:cNvPr id="59051" name="Oval 275">
          <a:extLst>
            <a:ext uri="{FF2B5EF4-FFF2-40B4-BE49-F238E27FC236}">
              <a16:creationId xmlns:a16="http://schemas.microsoft.com/office/drawing/2014/main" id="{00000000-0008-0000-0000-0000ABE60000}"/>
            </a:ext>
          </a:extLst>
        </xdr:cNvPr>
        <xdr:cNvSpPr>
          <a:spLocks noChangeArrowheads="1"/>
        </xdr:cNvSpPr>
      </xdr:nvSpPr>
      <xdr:spPr bwMode="auto">
        <a:xfrm>
          <a:off x="6448425" y="8277225"/>
          <a:ext cx="47625" cy="57150"/>
        </a:xfrm>
        <a:prstGeom prst="ellipse">
          <a:avLst/>
        </a:prstGeom>
        <a:solidFill>
          <a:srgbClr val="FFFFFF"/>
        </a:solidFill>
        <a:ln w="9525">
          <a:solidFill>
            <a:srgbClr val="000000"/>
          </a:solidFill>
          <a:round/>
          <a:headEnd/>
          <a:tailEnd/>
        </a:ln>
      </xdr:spPr>
    </xdr:sp>
    <xdr:clientData/>
  </xdr:twoCellAnchor>
  <xdr:twoCellAnchor>
    <xdr:from>
      <xdr:col>4</xdr:col>
      <xdr:colOff>352425</xdr:colOff>
      <xdr:row>35</xdr:row>
      <xdr:rowOff>66675</xdr:rowOff>
    </xdr:from>
    <xdr:to>
      <xdr:col>4</xdr:col>
      <xdr:colOff>428625</xdr:colOff>
      <xdr:row>35</xdr:row>
      <xdr:rowOff>142875</xdr:rowOff>
    </xdr:to>
    <xdr:sp macro="" textlink="">
      <xdr:nvSpPr>
        <xdr:cNvPr id="59052" name="Oval 276">
          <a:extLst>
            <a:ext uri="{FF2B5EF4-FFF2-40B4-BE49-F238E27FC236}">
              <a16:creationId xmlns:a16="http://schemas.microsoft.com/office/drawing/2014/main" id="{00000000-0008-0000-0000-0000ACE60000}"/>
            </a:ext>
          </a:extLst>
        </xdr:cNvPr>
        <xdr:cNvSpPr>
          <a:spLocks noChangeArrowheads="1"/>
        </xdr:cNvSpPr>
      </xdr:nvSpPr>
      <xdr:spPr bwMode="auto">
        <a:xfrm>
          <a:off x="3819525" y="7381875"/>
          <a:ext cx="76200" cy="76200"/>
        </a:xfrm>
        <a:prstGeom prst="ellipse">
          <a:avLst/>
        </a:prstGeom>
        <a:solidFill>
          <a:srgbClr val="FFFFFF"/>
        </a:solidFill>
        <a:ln w="9525">
          <a:solidFill>
            <a:srgbClr val="000000"/>
          </a:solidFill>
          <a:round/>
          <a:headEnd/>
          <a:tailEnd/>
        </a:ln>
      </xdr:spPr>
    </xdr:sp>
    <xdr:clientData/>
  </xdr:twoCellAnchor>
  <xdr:twoCellAnchor>
    <xdr:from>
      <xdr:col>6</xdr:col>
      <xdr:colOff>28575</xdr:colOff>
      <xdr:row>40</xdr:row>
      <xdr:rowOff>95250</xdr:rowOff>
    </xdr:from>
    <xdr:to>
      <xdr:col>6</xdr:col>
      <xdr:colOff>85725</xdr:colOff>
      <xdr:row>41</xdr:row>
      <xdr:rowOff>0</xdr:rowOff>
    </xdr:to>
    <xdr:sp macro="" textlink="">
      <xdr:nvSpPr>
        <xdr:cNvPr id="59053" name="Oval 277">
          <a:extLst>
            <a:ext uri="{FF2B5EF4-FFF2-40B4-BE49-F238E27FC236}">
              <a16:creationId xmlns:a16="http://schemas.microsoft.com/office/drawing/2014/main" id="{00000000-0008-0000-0000-0000ADE60000}"/>
            </a:ext>
          </a:extLst>
        </xdr:cNvPr>
        <xdr:cNvSpPr>
          <a:spLocks noChangeArrowheads="1"/>
        </xdr:cNvSpPr>
      </xdr:nvSpPr>
      <xdr:spPr bwMode="auto">
        <a:xfrm>
          <a:off x="5419725" y="8410575"/>
          <a:ext cx="57150" cy="104775"/>
        </a:xfrm>
        <a:prstGeom prst="ellipse">
          <a:avLst/>
        </a:prstGeom>
        <a:solidFill>
          <a:srgbClr val="FFFFFF"/>
        </a:solidFill>
        <a:ln w="9525">
          <a:solidFill>
            <a:srgbClr val="000000"/>
          </a:solidFill>
          <a:round/>
          <a:headEnd/>
          <a:tailEnd/>
        </a:ln>
      </xdr:spPr>
    </xdr:sp>
    <xdr:clientData/>
  </xdr:twoCellAnchor>
  <xdr:twoCellAnchor>
    <xdr:from>
      <xdr:col>7</xdr:col>
      <xdr:colOff>180975</xdr:colOff>
      <xdr:row>40</xdr:row>
      <xdr:rowOff>28575</xdr:rowOff>
    </xdr:from>
    <xdr:to>
      <xdr:col>7</xdr:col>
      <xdr:colOff>266700</xdr:colOff>
      <xdr:row>40</xdr:row>
      <xdr:rowOff>95250</xdr:rowOff>
    </xdr:to>
    <xdr:sp macro="" textlink="">
      <xdr:nvSpPr>
        <xdr:cNvPr id="59054" name="Oval 278">
          <a:extLst>
            <a:ext uri="{FF2B5EF4-FFF2-40B4-BE49-F238E27FC236}">
              <a16:creationId xmlns:a16="http://schemas.microsoft.com/office/drawing/2014/main" id="{00000000-0008-0000-0000-0000AEE60000}"/>
            </a:ext>
          </a:extLst>
        </xdr:cNvPr>
        <xdr:cNvSpPr>
          <a:spLocks noChangeArrowheads="1"/>
        </xdr:cNvSpPr>
      </xdr:nvSpPr>
      <xdr:spPr bwMode="auto">
        <a:xfrm>
          <a:off x="6534150" y="8343900"/>
          <a:ext cx="85725" cy="66675"/>
        </a:xfrm>
        <a:prstGeom prst="ellipse">
          <a:avLst/>
        </a:prstGeom>
        <a:solidFill>
          <a:srgbClr val="FFFFFF"/>
        </a:solidFill>
        <a:ln w="9525">
          <a:solidFill>
            <a:srgbClr val="000000"/>
          </a:solidFill>
          <a:round/>
          <a:headEnd/>
          <a:tailEnd/>
        </a:ln>
      </xdr:spPr>
    </xdr:sp>
    <xdr:clientData/>
  </xdr:twoCellAnchor>
  <xdr:twoCellAnchor>
    <xdr:from>
      <xdr:col>3</xdr:col>
      <xdr:colOff>952500</xdr:colOff>
      <xdr:row>34</xdr:row>
      <xdr:rowOff>66675</xdr:rowOff>
    </xdr:from>
    <xdr:to>
      <xdr:col>4</xdr:col>
      <xdr:colOff>47625</xdr:colOff>
      <xdr:row>34</xdr:row>
      <xdr:rowOff>104775</xdr:rowOff>
    </xdr:to>
    <xdr:sp macro="" textlink="">
      <xdr:nvSpPr>
        <xdr:cNvPr id="59055" name="Oval 279">
          <a:extLst>
            <a:ext uri="{FF2B5EF4-FFF2-40B4-BE49-F238E27FC236}">
              <a16:creationId xmlns:a16="http://schemas.microsoft.com/office/drawing/2014/main" id="{00000000-0008-0000-0000-0000AFE60000}"/>
            </a:ext>
          </a:extLst>
        </xdr:cNvPr>
        <xdr:cNvSpPr>
          <a:spLocks noChangeArrowheads="1"/>
        </xdr:cNvSpPr>
      </xdr:nvSpPr>
      <xdr:spPr bwMode="auto">
        <a:xfrm>
          <a:off x="3457575" y="7143750"/>
          <a:ext cx="57150" cy="38100"/>
        </a:xfrm>
        <a:prstGeom prst="ellipse">
          <a:avLst/>
        </a:prstGeom>
        <a:solidFill>
          <a:srgbClr val="FFFFFF"/>
        </a:solidFill>
        <a:ln w="9525">
          <a:solidFill>
            <a:srgbClr val="000000"/>
          </a:solidFill>
          <a:round/>
          <a:headEnd/>
          <a:tailEnd/>
        </a:ln>
      </xdr:spPr>
    </xdr:sp>
    <xdr:clientData/>
  </xdr:twoCellAnchor>
  <xdr:twoCellAnchor>
    <xdr:from>
      <xdr:col>5</xdr:col>
      <xdr:colOff>285750</xdr:colOff>
      <xdr:row>38</xdr:row>
      <xdr:rowOff>104775</xdr:rowOff>
    </xdr:from>
    <xdr:to>
      <xdr:col>5</xdr:col>
      <xdr:colOff>323850</xdr:colOff>
      <xdr:row>38</xdr:row>
      <xdr:rowOff>161925</xdr:rowOff>
    </xdr:to>
    <xdr:sp macro="" textlink="">
      <xdr:nvSpPr>
        <xdr:cNvPr id="59056" name="Oval 280">
          <a:extLst>
            <a:ext uri="{FF2B5EF4-FFF2-40B4-BE49-F238E27FC236}">
              <a16:creationId xmlns:a16="http://schemas.microsoft.com/office/drawing/2014/main" id="{00000000-0008-0000-0000-0000B0E60000}"/>
            </a:ext>
          </a:extLst>
        </xdr:cNvPr>
        <xdr:cNvSpPr>
          <a:spLocks noChangeArrowheads="1"/>
        </xdr:cNvSpPr>
      </xdr:nvSpPr>
      <xdr:spPr bwMode="auto">
        <a:xfrm>
          <a:off x="4714875" y="8048625"/>
          <a:ext cx="38100" cy="57150"/>
        </a:xfrm>
        <a:prstGeom prst="ellipse">
          <a:avLst/>
        </a:prstGeom>
        <a:solidFill>
          <a:srgbClr val="FFFFFF"/>
        </a:solidFill>
        <a:ln w="9525">
          <a:solidFill>
            <a:srgbClr val="000000"/>
          </a:solidFill>
          <a:round/>
          <a:headEnd/>
          <a:tailEnd/>
        </a:ln>
      </xdr:spPr>
    </xdr:sp>
    <xdr:clientData/>
  </xdr:twoCellAnchor>
  <xdr:twoCellAnchor>
    <xdr:from>
      <xdr:col>5</xdr:col>
      <xdr:colOff>266700</xdr:colOff>
      <xdr:row>37</xdr:row>
      <xdr:rowOff>161925</xdr:rowOff>
    </xdr:from>
    <xdr:to>
      <xdr:col>5</xdr:col>
      <xdr:colOff>304800</xdr:colOff>
      <xdr:row>38</xdr:row>
      <xdr:rowOff>19050</xdr:rowOff>
    </xdr:to>
    <xdr:sp macro="" textlink="">
      <xdr:nvSpPr>
        <xdr:cNvPr id="59057" name="Oval 281">
          <a:extLst>
            <a:ext uri="{FF2B5EF4-FFF2-40B4-BE49-F238E27FC236}">
              <a16:creationId xmlns:a16="http://schemas.microsoft.com/office/drawing/2014/main" id="{00000000-0008-0000-0000-0000B1E60000}"/>
            </a:ext>
          </a:extLst>
        </xdr:cNvPr>
        <xdr:cNvSpPr>
          <a:spLocks noChangeArrowheads="1"/>
        </xdr:cNvSpPr>
      </xdr:nvSpPr>
      <xdr:spPr bwMode="auto">
        <a:xfrm>
          <a:off x="4695825" y="7915275"/>
          <a:ext cx="38100" cy="47625"/>
        </a:xfrm>
        <a:prstGeom prst="ellipse">
          <a:avLst/>
        </a:prstGeom>
        <a:solidFill>
          <a:srgbClr val="FFFFFF"/>
        </a:solidFill>
        <a:ln w="9525">
          <a:solidFill>
            <a:srgbClr val="000000"/>
          </a:solidFill>
          <a:round/>
          <a:headEnd/>
          <a:tailEnd/>
        </a:ln>
      </xdr:spPr>
    </xdr:sp>
    <xdr:clientData/>
  </xdr:twoCellAnchor>
  <xdr:twoCellAnchor>
    <xdr:from>
      <xdr:col>5</xdr:col>
      <xdr:colOff>857250</xdr:colOff>
      <xdr:row>39</xdr:row>
      <xdr:rowOff>142875</xdr:rowOff>
    </xdr:from>
    <xdr:to>
      <xdr:col>5</xdr:col>
      <xdr:colOff>914400</xdr:colOff>
      <xdr:row>40</xdr:row>
      <xdr:rowOff>0</xdr:rowOff>
    </xdr:to>
    <xdr:sp macro="" textlink="">
      <xdr:nvSpPr>
        <xdr:cNvPr id="59058" name="Oval 282">
          <a:extLst>
            <a:ext uri="{FF2B5EF4-FFF2-40B4-BE49-F238E27FC236}">
              <a16:creationId xmlns:a16="http://schemas.microsoft.com/office/drawing/2014/main" id="{00000000-0008-0000-0000-0000B2E60000}"/>
            </a:ext>
          </a:extLst>
        </xdr:cNvPr>
        <xdr:cNvSpPr>
          <a:spLocks noChangeArrowheads="1"/>
        </xdr:cNvSpPr>
      </xdr:nvSpPr>
      <xdr:spPr bwMode="auto">
        <a:xfrm>
          <a:off x="5286375" y="8277225"/>
          <a:ext cx="57150" cy="38100"/>
        </a:xfrm>
        <a:prstGeom prst="ellipse">
          <a:avLst/>
        </a:prstGeom>
        <a:solidFill>
          <a:srgbClr val="FFFFFF"/>
        </a:solidFill>
        <a:ln w="9525">
          <a:solidFill>
            <a:srgbClr val="000000"/>
          </a:solidFill>
          <a:round/>
          <a:headEnd/>
          <a:tailEnd/>
        </a:ln>
      </xdr:spPr>
    </xdr:sp>
    <xdr:clientData/>
  </xdr:twoCellAnchor>
  <xdr:twoCellAnchor>
    <xdr:from>
      <xdr:col>4</xdr:col>
      <xdr:colOff>438150</xdr:colOff>
      <xdr:row>35</xdr:row>
      <xdr:rowOff>123825</xdr:rowOff>
    </xdr:from>
    <xdr:to>
      <xdr:col>4</xdr:col>
      <xdr:colOff>514350</xdr:colOff>
      <xdr:row>35</xdr:row>
      <xdr:rowOff>200025</xdr:rowOff>
    </xdr:to>
    <xdr:sp macro="" textlink="">
      <xdr:nvSpPr>
        <xdr:cNvPr id="59059" name="Oval 285">
          <a:extLst>
            <a:ext uri="{FF2B5EF4-FFF2-40B4-BE49-F238E27FC236}">
              <a16:creationId xmlns:a16="http://schemas.microsoft.com/office/drawing/2014/main" id="{00000000-0008-0000-0000-0000B3E60000}"/>
            </a:ext>
          </a:extLst>
        </xdr:cNvPr>
        <xdr:cNvSpPr>
          <a:spLocks noChangeArrowheads="1"/>
        </xdr:cNvSpPr>
      </xdr:nvSpPr>
      <xdr:spPr bwMode="auto">
        <a:xfrm>
          <a:off x="3905250" y="7439025"/>
          <a:ext cx="76200" cy="76200"/>
        </a:xfrm>
        <a:prstGeom prst="ellipse">
          <a:avLst/>
        </a:prstGeom>
        <a:solidFill>
          <a:srgbClr val="FFFFFF"/>
        </a:solidFill>
        <a:ln w="9525">
          <a:solidFill>
            <a:srgbClr val="000000"/>
          </a:solidFill>
          <a:round/>
          <a:headEnd/>
          <a:tailEnd/>
        </a:ln>
      </xdr:spPr>
    </xdr:sp>
    <xdr:clientData/>
  </xdr:twoCellAnchor>
  <xdr:twoCellAnchor>
    <xdr:from>
      <xdr:col>4</xdr:col>
      <xdr:colOff>609600</xdr:colOff>
      <xdr:row>37</xdr:row>
      <xdr:rowOff>28575</xdr:rowOff>
    </xdr:from>
    <xdr:to>
      <xdr:col>4</xdr:col>
      <xdr:colOff>819150</xdr:colOff>
      <xdr:row>39</xdr:row>
      <xdr:rowOff>38100</xdr:rowOff>
    </xdr:to>
    <xdr:sp macro="" textlink="">
      <xdr:nvSpPr>
        <xdr:cNvPr id="59060" name="Line 287">
          <a:extLst>
            <a:ext uri="{FF2B5EF4-FFF2-40B4-BE49-F238E27FC236}">
              <a16:creationId xmlns:a16="http://schemas.microsoft.com/office/drawing/2014/main" id="{00000000-0008-0000-0000-0000B4E60000}"/>
            </a:ext>
          </a:extLst>
        </xdr:cNvPr>
        <xdr:cNvSpPr>
          <a:spLocks noChangeShapeType="1"/>
        </xdr:cNvSpPr>
      </xdr:nvSpPr>
      <xdr:spPr bwMode="auto">
        <a:xfrm flipV="1">
          <a:off x="4076700" y="7781925"/>
          <a:ext cx="209550" cy="390525"/>
        </a:xfrm>
        <a:prstGeom prst="line">
          <a:avLst/>
        </a:prstGeom>
        <a:noFill/>
        <a:ln w="3175">
          <a:solidFill>
            <a:srgbClr val="000000"/>
          </a:solidFill>
          <a:round/>
          <a:headEnd/>
          <a:tailEnd type="stealth" w="sm" len="med"/>
        </a:ln>
        <a:extLst>
          <a:ext uri="{909E8E84-426E-40DD-AFC4-6F175D3DCCD1}">
            <a14:hiddenFill xmlns:a14="http://schemas.microsoft.com/office/drawing/2010/main">
              <a:noFill/>
            </a14:hiddenFill>
          </a:ext>
        </a:extLst>
      </xdr:spPr>
    </xdr:sp>
    <xdr:clientData/>
  </xdr:twoCellAnchor>
  <xdr:twoCellAnchor>
    <xdr:from>
      <xdr:col>3</xdr:col>
      <xdr:colOff>495300</xdr:colOff>
      <xdr:row>51</xdr:row>
      <xdr:rowOff>0</xdr:rowOff>
    </xdr:from>
    <xdr:to>
      <xdr:col>3</xdr:col>
      <xdr:colOff>638175</xdr:colOff>
      <xdr:row>51</xdr:row>
      <xdr:rowOff>85725</xdr:rowOff>
    </xdr:to>
    <xdr:sp macro="" textlink="">
      <xdr:nvSpPr>
        <xdr:cNvPr id="59061" name="Line 289">
          <a:extLst>
            <a:ext uri="{FF2B5EF4-FFF2-40B4-BE49-F238E27FC236}">
              <a16:creationId xmlns:a16="http://schemas.microsoft.com/office/drawing/2014/main" id="{00000000-0008-0000-0000-0000B5E60000}"/>
            </a:ext>
          </a:extLst>
        </xdr:cNvPr>
        <xdr:cNvSpPr>
          <a:spLocks noChangeShapeType="1"/>
        </xdr:cNvSpPr>
      </xdr:nvSpPr>
      <xdr:spPr bwMode="auto">
        <a:xfrm flipH="1" flipV="1">
          <a:off x="3000375" y="10668000"/>
          <a:ext cx="142875" cy="85725"/>
        </a:xfrm>
        <a:prstGeom prst="line">
          <a:avLst/>
        </a:prstGeom>
        <a:noFill/>
        <a:ln w="3175">
          <a:solidFill>
            <a:srgbClr val="000000"/>
          </a:solidFill>
          <a:round/>
          <a:headEnd/>
          <a:tailEnd type="stealth" w="sm" len="med"/>
        </a:ln>
        <a:extLst>
          <a:ext uri="{909E8E84-426E-40DD-AFC4-6F175D3DCCD1}">
            <a14:hiddenFill xmlns:a14="http://schemas.microsoft.com/office/drawing/2010/main">
              <a:noFill/>
            </a14:hiddenFill>
          </a:ext>
        </a:extLst>
      </xdr:spPr>
    </xdr:sp>
    <xdr:clientData/>
  </xdr:twoCellAnchor>
  <xdr:twoCellAnchor>
    <xdr:from>
      <xdr:col>3</xdr:col>
      <xdr:colOff>781050</xdr:colOff>
      <xdr:row>50</xdr:row>
      <xdr:rowOff>152400</xdr:rowOff>
    </xdr:from>
    <xdr:to>
      <xdr:col>4</xdr:col>
      <xdr:colOff>76200</xdr:colOff>
      <xdr:row>51</xdr:row>
      <xdr:rowOff>76200</xdr:rowOff>
    </xdr:to>
    <xdr:sp macro="" textlink="">
      <xdr:nvSpPr>
        <xdr:cNvPr id="59062" name="Line 290">
          <a:extLst>
            <a:ext uri="{FF2B5EF4-FFF2-40B4-BE49-F238E27FC236}">
              <a16:creationId xmlns:a16="http://schemas.microsoft.com/office/drawing/2014/main" id="{00000000-0008-0000-0000-0000B6E60000}"/>
            </a:ext>
          </a:extLst>
        </xdr:cNvPr>
        <xdr:cNvSpPr>
          <a:spLocks noChangeShapeType="1"/>
        </xdr:cNvSpPr>
      </xdr:nvSpPr>
      <xdr:spPr bwMode="auto">
        <a:xfrm flipH="1">
          <a:off x="3286125" y="10629900"/>
          <a:ext cx="257175" cy="114300"/>
        </a:xfrm>
        <a:prstGeom prst="line">
          <a:avLst/>
        </a:prstGeom>
        <a:noFill/>
        <a:ln w="3175">
          <a:solidFill>
            <a:srgbClr val="000000"/>
          </a:solidFill>
          <a:round/>
          <a:headEnd/>
          <a:tailEnd type="none" w="sm" len="med"/>
        </a:ln>
        <a:extLst>
          <a:ext uri="{909E8E84-426E-40DD-AFC4-6F175D3DCCD1}">
            <a14:hiddenFill xmlns:a14="http://schemas.microsoft.com/office/drawing/2010/main">
              <a:noFill/>
            </a14:hiddenFill>
          </a:ext>
        </a:extLst>
      </xdr:spPr>
    </xdr:sp>
    <xdr:clientData/>
  </xdr:twoCellAnchor>
  <xdr:twoCellAnchor>
    <xdr:from>
      <xdr:col>1</xdr:col>
      <xdr:colOff>104775</xdr:colOff>
      <xdr:row>49</xdr:row>
      <xdr:rowOff>123825</xdr:rowOff>
    </xdr:from>
    <xdr:to>
      <xdr:col>1</xdr:col>
      <xdr:colOff>228600</xdr:colOff>
      <xdr:row>50</xdr:row>
      <xdr:rowOff>47625</xdr:rowOff>
    </xdr:to>
    <xdr:sp macro="" textlink="">
      <xdr:nvSpPr>
        <xdr:cNvPr id="59063" name="Line 293">
          <a:extLst>
            <a:ext uri="{FF2B5EF4-FFF2-40B4-BE49-F238E27FC236}">
              <a16:creationId xmlns:a16="http://schemas.microsoft.com/office/drawing/2014/main" id="{00000000-0008-0000-0000-0000B7E60000}"/>
            </a:ext>
          </a:extLst>
        </xdr:cNvPr>
        <xdr:cNvSpPr>
          <a:spLocks noChangeShapeType="1"/>
        </xdr:cNvSpPr>
      </xdr:nvSpPr>
      <xdr:spPr bwMode="auto">
        <a:xfrm flipH="1">
          <a:off x="685800" y="10353675"/>
          <a:ext cx="123825" cy="17145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342900</xdr:colOff>
      <xdr:row>50</xdr:row>
      <xdr:rowOff>47625</xdr:rowOff>
    </xdr:from>
    <xdr:to>
      <xdr:col>1</xdr:col>
      <xdr:colOff>114300</xdr:colOff>
      <xdr:row>50</xdr:row>
      <xdr:rowOff>47625</xdr:rowOff>
    </xdr:to>
    <xdr:sp macro="" textlink="">
      <xdr:nvSpPr>
        <xdr:cNvPr id="59064" name="Line 294">
          <a:extLst>
            <a:ext uri="{FF2B5EF4-FFF2-40B4-BE49-F238E27FC236}">
              <a16:creationId xmlns:a16="http://schemas.microsoft.com/office/drawing/2014/main" id="{00000000-0008-0000-0000-0000B8E60000}"/>
            </a:ext>
          </a:extLst>
        </xdr:cNvPr>
        <xdr:cNvSpPr>
          <a:spLocks noChangeShapeType="1"/>
        </xdr:cNvSpPr>
      </xdr:nvSpPr>
      <xdr:spPr bwMode="auto">
        <a:xfrm flipH="1">
          <a:off x="342900" y="10525125"/>
          <a:ext cx="3524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247650</xdr:colOff>
      <xdr:row>49</xdr:row>
      <xdr:rowOff>104775</xdr:rowOff>
    </xdr:from>
    <xdr:to>
      <xdr:col>0</xdr:col>
      <xdr:colOff>352425</xdr:colOff>
      <xdr:row>50</xdr:row>
      <xdr:rowOff>47625</xdr:rowOff>
    </xdr:to>
    <xdr:sp macro="" textlink="">
      <xdr:nvSpPr>
        <xdr:cNvPr id="59065" name="Line 295">
          <a:extLst>
            <a:ext uri="{FF2B5EF4-FFF2-40B4-BE49-F238E27FC236}">
              <a16:creationId xmlns:a16="http://schemas.microsoft.com/office/drawing/2014/main" id="{00000000-0008-0000-0000-0000B9E60000}"/>
            </a:ext>
          </a:extLst>
        </xdr:cNvPr>
        <xdr:cNvSpPr>
          <a:spLocks noChangeShapeType="1"/>
        </xdr:cNvSpPr>
      </xdr:nvSpPr>
      <xdr:spPr bwMode="auto">
        <a:xfrm flipH="1" flipV="1">
          <a:off x="247650" y="10334625"/>
          <a:ext cx="104775" cy="19050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152400</xdr:colOff>
      <xdr:row>49</xdr:row>
      <xdr:rowOff>114300</xdr:rowOff>
    </xdr:from>
    <xdr:to>
      <xdr:col>0</xdr:col>
      <xdr:colOff>247650</xdr:colOff>
      <xdr:row>49</xdr:row>
      <xdr:rowOff>114300</xdr:rowOff>
    </xdr:to>
    <xdr:sp macro="" textlink="">
      <xdr:nvSpPr>
        <xdr:cNvPr id="59066" name="Line 296">
          <a:extLst>
            <a:ext uri="{FF2B5EF4-FFF2-40B4-BE49-F238E27FC236}">
              <a16:creationId xmlns:a16="http://schemas.microsoft.com/office/drawing/2014/main" id="{00000000-0008-0000-0000-0000BAE60000}"/>
            </a:ext>
          </a:extLst>
        </xdr:cNvPr>
        <xdr:cNvSpPr>
          <a:spLocks noChangeShapeType="1"/>
        </xdr:cNvSpPr>
      </xdr:nvSpPr>
      <xdr:spPr bwMode="auto">
        <a:xfrm flipH="1">
          <a:off x="152400" y="10344150"/>
          <a:ext cx="9525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419100</xdr:colOff>
      <xdr:row>47</xdr:row>
      <xdr:rowOff>276225</xdr:rowOff>
    </xdr:from>
    <xdr:to>
      <xdr:col>0</xdr:col>
      <xdr:colOff>495300</xdr:colOff>
      <xdr:row>50</xdr:row>
      <xdr:rowOff>38100</xdr:rowOff>
    </xdr:to>
    <xdr:sp macro="" textlink="">
      <xdr:nvSpPr>
        <xdr:cNvPr id="59067" name="Line 297">
          <a:extLst>
            <a:ext uri="{FF2B5EF4-FFF2-40B4-BE49-F238E27FC236}">
              <a16:creationId xmlns:a16="http://schemas.microsoft.com/office/drawing/2014/main" id="{00000000-0008-0000-0000-0000BBE60000}"/>
            </a:ext>
          </a:extLst>
        </xdr:cNvPr>
        <xdr:cNvSpPr>
          <a:spLocks noChangeShapeType="1"/>
        </xdr:cNvSpPr>
      </xdr:nvSpPr>
      <xdr:spPr bwMode="auto">
        <a:xfrm>
          <a:off x="419100" y="9934575"/>
          <a:ext cx="76200" cy="581025"/>
        </a:xfrm>
        <a:prstGeom prst="line">
          <a:avLst/>
        </a:prstGeom>
        <a:noFill/>
        <a:ln w="3175">
          <a:solidFill>
            <a:srgbClr val="000000"/>
          </a:solidFill>
          <a:round/>
          <a:headEnd/>
          <a:tailEnd type="stealth" w="sm" len="med"/>
        </a:ln>
        <a:extLst>
          <a:ext uri="{909E8E84-426E-40DD-AFC4-6F175D3DCCD1}">
            <a14:hiddenFill xmlns:a14="http://schemas.microsoft.com/office/drawing/2010/main">
              <a:noFill/>
            </a14:hiddenFill>
          </a:ext>
        </a:extLst>
      </xdr:spPr>
    </xdr:sp>
    <xdr:clientData/>
  </xdr:twoCellAnchor>
  <xdr:twoCellAnchor>
    <xdr:from>
      <xdr:col>2</xdr:col>
      <xdr:colOff>895350</xdr:colOff>
      <xdr:row>18</xdr:row>
      <xdr:rowOff>47625</xdr:rowOff>
    </xdr:from>
    <xdr:to>
      <xdr:col>2</xdr:col>
      <xdr:colOff>895350</xdr:colOff>
      <xdr:row>19</xdr:row>
      <xdr:rowOff>180975</xdr:rowOff>
    </xdr:to>
    <xdr:sp macro="" textlink="">
      <xdr:nvSpPr>
        <xdr:cNvPr id="59068" name="Line 301">
          <a:extLst>
            <a:ext uri="{FF2B5EF4-FFF2-40B4-BE49-F238E27FC236}">
              <a16:creationId xmlns:a16="http://schemas.microsoft.com/office/drawing/2014/main" id="{00000000-0008-0000-0000-0000BCE60000}"/>
            </a:ext>
          </a:extLst>
        </xdr:cNvPr>
        <xdr:cNvSpPr>
          <a:spLocks noChangeShapeType="1"/>
        </xdr:cNvSpPr>
      </xdr:nvSpPr>
      <xdr:spPr bwMode="auto">
        <a:xfrm>
          <a:off x="2438400" y="3667125"/>
          <a:ext cx="0" cy="3238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895350</xdr:colOff>
      <xdr:row>18</xdr:row>
      <xdr:rowOff>47625</xdr:rowOff>
    </xdr:from>
    <xdr:to>
      <xdr:col>3</xdr:col>
      <xdr:colOff>9525</xdr:colOff>
      <xdr:row>18</xdr:row>
      <xdr:rowOff>47625</xdr:rowOff>
    </xdr:to>
    <xdr:sp macro="" textlink="">
      <xdr:nvSpPr>
        <xdr:cNvPr id="59069" name="Line 302">
          <a:extLst>
            <a:ext uri="{FF2B5EF4-FFF2-40B4-BE49-F238E27FC236}">
              <a16:creationId xmlns:a16="http://schemas.microsoft.com/office/drawing/2014/main" id="{00000000-0008-0000-0000-0000BDE60000}"/>
            </a:ext>
          </a:extLst>
        </xdr:cNvPr>
        <xdr:cNvSpPr>
          <a:spLocks noChangeShapeType="1"/>
        </xdr:cNvSpPr>
      </xdr:nvSpPr>
      <xdr:spPr bwMode="auto">
        <a:xfrm>
          <a:off x="2438400" y="3667125"/>
          <a:ext cx="7620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895350</xdr:colOff>
      <xdr:row>19</xdr:row>
      <xdr:rowOff>180975</xdr:rowOff>
    </xdr:from>
    <xdr:to>
      <xdr:col>3</xdr:col>
      <xdr:colOff>19050</xdr:colOff>
      <xdr:row>19</xdr:row>
      <xdr:rowOff>180975</xdr:rowOff>
    </xdr:to>
    <xdr:sp macro="" textlink="">
      <xdr:nvSpPr>
        <xdr:cNvPr id="59070" name="Line 303">
          <a:extLst>
            <a:ext uri="{FF2B5EF4-FFF2-40B4-BE49-F238E27FC236}">
              <a16:creationId xmlns:a16="http://schemas.microsoft.com/office/drawing/2014/main" id="{00000000-0008-0000-0000-0000BEE60000}"/>
            </a:ext>
          </a:extLst>
        </xdr:cNvPr>
        <xdr:cNvSpPr>
          <a:spLocks noChangeShapeType="1"/>
        </xdr:cNvSpPr>
      </xdr:nvSpPr>
      <xdr:spPr bwMode="auto">
        <a:xfrm>
          <a:off x="2438400" y="3990975"/>
          <a:ext cx="8572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19050</xdr:colOff>
      <xdr:row>33</xdr:row>
      <xdr:rowOff>0</xdr:rowOff>
    </xdr:from>
    <xdr:to>
      <xdr:col>6</xdr:col>
      <xdr:colOff>19050</xdr:colOff>
      <xdr:row>35</xdr:row>
      <xdr:rowOff>38100</xdr:rowOff>
    </xdr:to>
    <xdr:sp macro="" textlink="">
      <xdr:nvSpPr>
        <xdr:cNvPr id="59071" name="Line 304">
          <a:extLst>
            <a:ext uri="{FF2B5EF4-FFF2-40B4-BE49-F238E27FC236}">
              <a16:creationId xmlns:a16="http://schemas.microsoft.com/office/drawing/2014/main" id="{00000000-0008-0000-0000-0000BFE60000}"/>
            </a:ext>
          </a:extLst>
        </xdr:cNvPr>
        <xdr:cNvSpPr>
          <a:spLocks noChangeShapeType="1"/>
        </xdr:cNvSpPr>
      </xdr:nvSpPr>
      <xdr:spPr bwMode="auto">
        <a:xfrm flipV="1">
          <a:off x="5410200" y="6886575"/>
          <a:ext cx="0" cy="466725"/>
        </a:xfrm>
        <a:prstGeom prst="line">
          <a:avLst/>
        </a:prstGeom>
        <a:noFill/>
        <a:ln w="3175">
          <a:solidFill>
            <a:srgbClr val="000000"/>
          </a:solidFill>
          <a:round/>
          <a:headEnd/>
          <a:tailEnd type="stealth" w="sm" len="med"/>
        </a:ln>
        <a:extLst>
          <a:ext uri="{909E8E84-426E-40DD-AFC4-6F175D3DCCD1}">
            <a14:hiddenFill xmlns:a14="http://schemas.microsoft.com/office/drawing/2010/main">
              <a:noFill/>
            </a14:hiddenFill>
          </a:ext>
        </a:extLst>
      </xdr:spPr>
    </xdr:sp>
    <xdr:clientData/>
  </xdr:twoCellAnchor>
  <xdr:twoCellAnchor>
    <xdr:from>
      <xdr:col>2</xdr:col>
      <xdr:colOff>9525</xdr:colOff>
      <xdr:row>28</xdr:row>
      <xdr:rowOff>209550</xdr:rowOff>
    </xdr:from>
    <xdr:to>
      <xdr:col>2</xdr:col>
      <xdr:colOff>9525</xdr:colOff>
      <xdr:row>30</xdr:row>
      <xdr:rowOff>19050</xdr:rowOff>
    </xdr:to>
    <xdr:sp macro="" textlink="">
      <xdr:nvSpPr>
        <xdr:cNvPr id="59072" name="Line 305">
          <a:extLst>
            <a:ext uri="{FF2B5EF4-FFF2-40B4-BE49-F238E27FC236}">
              <a16:creationId xmlns:a16="http://schemas.microsoft.com/office/drawing/2014/main" id="{00000000-0008-0000-0000-0000C0E60000}"/>
            </a:ext>
          </a:extLst>
        </xdr:cNvPr>
        <xdr:cNvSpPr>
          <a:spLocks noChangeShapeType="1"/>
        </xdr:cNvSpPr>
      </xdr:nvSpPr>
      <xdr:spPr bwMode="auto">
        <a:xfrm flipV="1">
          <a:off x="1552575" y="5905500"/>
          <a:ext cx="0" cy="285750"/>
        </a:xfrm>
        <a:prstGeom prst="line">
          <a:avLst/>
        </a:prstGeom>
        <a:noFill/>
        <a:ln w="3175">
          <a:solidFill>
            <a:srgbClr val="000000"/>
          </a:solidFill>
          <a:round/>
          <a:headEnd/>
          <a:tailEnd type="stealth" w="sm" len="med"/>
        </a:ln>
        <a:extLst>
          <a:ext uri="{909E8E84-426E-40DD-AFC4-6F175D3DCCD1}">
            <a14:hiddenFill xmlns:a14="http://schemas.microsoft.com/office/drawing/2010/main">
              <a:noFill/>
            </a14:hiddenFill>
          </a:ext>
        </a:extLst>
      </xdr:spPr>
    </xdr:sp>
    <xdr:clientData/>
  </xdr:twoCellAnchor>
  <xdr:twoCellAnchor>
    <xdr:from>
      <xdr:col>3</xdr:col>
      <xdr:colOff>0</xdr:colOff>
      <xdr:row>30</xdr:row>
      <xdr:rowOff>76200</xdr:rowOff>
    </xdr:from>
    <xdr:to>
      <xdr:col>3</xdr:col>
      <xdr:colOff>0</xdr:colOff>
      <xdr:row>31</xdr:row>
      <xdr:rowOff>47625</xdr:rowOff>
    </xdr:to>
    <xdr:sp macro="" textlink="">
      <xdr:nvSpPr>
        <xdr:cNvPr id="59073" name="Line 306">
          <a:extLst>
            <a:ext uri="{FF2B5EF4-FFF2-40B4-BE49-F238E27FC236}">
              <a16:creationId xmlns:a16="http://schemas.microsoft.com/office/drawing/2014/main" id="{00000000-0008-0000-0000-0000C1E60000}"/>
            </a:ext>
          </a:extLst>
        </xdr:cNvPr>
        <xdr:cNvSpPr>
          <a:spLocks noChangeShapeType="1"/>
        </xdr:cNvSpPr>
      </xdr:nvSpPr>
      <xdr:spPr bwMode="auto">
        <a:xfrm>
          <a:off x="2505075" y="6248400"/>
          <a:ext cx="0" cy="209550"/>
        </a:xfrm>
        <a:prstGeom prst="line">
          <a:avLst/>
        </a:prstGeom>
        <a:noFill/>
        <a:ln w="3175">
          <a:solidFill>
            <a:srgbClr val="000000"/>
          </a:solidFill>
          <a:round/>
          <a:headEnd type="stealth" w="sm" len="med"/>
          <a:tailEnd/>
        </a:ln>
        <a:extLst>
          <a:ext uri="{909E8E84-426E-40DD-AFC4-6F175D3DCCD1}">
            <a14:hiddenFill xmlns:a14="http://schemas.microsoft.com/office/drawing/2010/main">
              <a:noFill/>
            </a14:hiddenFill>
          </a:ext>
        </a:extLst>
      </xdr:spPr>
    </xdr:sp>
    <xdr:clientData/>
  </xdr:twoCellAnchor>
  <xdr:twoCellAnchor>
    <xdr:from>
      <xdr:col>7</xdr:col>
      <xdr:colOff>38100</xdr:colOff>
      <xdr:row>36</xdr:row>
      <xdr:rowOff>0</xdr:rowOff>
    </xdr:from>
    <xdr:to>
      <xdr:col>7</xdr:col>
      <xdr:colOff>133350</xdr:colOff>
      <xdr:row>36</xdr:row>
      <xdr:rowOff>133350</xdr:rowOff>
    </xdr:to>
    <xdr:sp macro="" textlink="">
      <xdr:nvSpPr>
        <xdr:cNvPr id="59074" name="Freeform 315">
          <a:extLst>
            <a:ext uri="{FF2B5EF4-FFF2-40B4-BE49-F238E27FC236}">
              <a16:creationId xmlns:a16="http://schemas.microsoft.com/office/drawing/2014/main" id="{00000000-0008-0000-0000-0000C2E60000}"/>
            </a:ext>
          </a:extLst>
        </xdr:cNvPr>
        <xdr:cNvSpPr>
          <a:spLocks/>
        </xdr:cNvSpPr>
      </xdr:nvSpPr>
      <xdr:spPr bwMode="auto">
        <a:xfrm>
          <a:off x="6391275" y="7562850"/>
          <a:ext cx="95250" cy="133350"/>
        </a:xfrm>
        <a:custGeom>
          <a:avLst/>
          <a:gdLst>
            <a:gd name="T0" fmla="*/ 0 w 7"/>
            <a:gd name="T1" fmla="*/ 2147483647 h 5"/>
            <a:gd name="T2" fmla="*/ 2147483647 w 7"/>
            <a:gd name="T3" fmla="*/ 0 h 5"/>
            <a:gd name="T4" fmla="*/ 0 60000 65536"/>
            <a:gd name="T5" fmla="*/ 0 60000 65536"/>
            <a:gd name="T6" fmla="*/ 0 w 7"/>
            <a:gd name="T7" fmla="*/ 0 h 5"/>
            <a:gd name="T8" fmla="*/ 7 w 7"/>
            <a:gd name="T9" fmla="*/ 5 h 5"/>
          </a:gdLst>
          <a:ahLst/>
          <a:cxnLst>
            <a:cxn ang="T4">
              <a:pos x="T0" y="T1"/>
            </a:cxn>
            <a:cxn ang="T5">
              <a:pos x="T2" y="T3"/>
            </a:cxn>
          </a:cxnLst>
          <a:rect l="T6" t="T7" r="T8" b="T9"/>
          <a:pathLst>
            <a:path w="7" h="5">
              <a:moveTo>
                <a:pt x="0" y="5"/>
              </a:moveTo>
              <a:cubicBezTo>
                <a:pt x="2" y="2"/>
                <a:pt x="4" y="0"/>
                <a:pt x="7" y="0"/>
              </a:cubicBezTo>
            </a:path>
          </a:pathLst>
        </a:custGeom>
        <a:noFill/>
        <a:ln w="12700" cap="flat" cmpd="sng">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552450</xdr:colOff>
      <xdr:row>33</xdr:row>
      <xdr:rowOff>142875</xdr:rowOff>
    </xdr:from>
    <xdr:to>
      <xdr:col>4</xdr:col>
      <xdr:colOff>752475</xdr:colOff>
      <xdr:row>34</xdr:row>
      <xdr:rowOff>219075</xdr:rowOff>
    </xdr:to>
    <xdr:sp macro="" textlink="">
      <xdr:nvSpPr>
        <xdr:cNvPr id="59075" name="Line 317">
          <a:extLst>
            <a:ext uri="{FF2B5EF4-FFF2-40B4-BE49-F238E27FC236}">
              <a16:creationId xmlns:a16="http://schemas.microsoft.com/office/drawing/2014/main" id="{00000000-0008-0000-0000-0000C3E60000}"/>
            </a:ext>
          </a:extLst>
        </xdr:cNvPr>
        <xdr:cNvSpPr>
          <a:spLocks noChangeShapeType="1"/>
        </xdr:cNvSpPr>
      </xdr:nvSpPr>
      <xdr:spPr bwMode="auto">
        <a:xfrm flipV="1">
          <a:off x="4019550" y="7029450"/>
          <a:ext cx="200025" cy="266700"/>
        </a:xfrm>
        <a:prstGeom prst="line">
          <a:avLst/>
        </a:prstGeom>
        <a:noFill/>
        <a:ln w="3175">
          <a:solidFill>
            <a:srgbClr val="000000"/>
          </a:solidFill>
          <a:round/>
          <a:headEnd type="stealth" w="sm" len="med"/>
          <a:tailEnd type="stealth" w="sm" len="med"/>
        </a:ln>
        <a:extLst>
          <a:ext uri="{909E8E84-426E-40DD-AFC4-6F175D3DCCD1}">
            <a14:hiddenFill xmlns:a14="http://schemas.microsoft.com/office/drawing/2010/main">
              <a:noFill/>
            </a14:hiddenFill>
          </a:ext>
        </a:extLst>
      </xdr:spPr>
    </xdr:sp>
    <xdr:clientData/>
  </xdr:twoCellAnchor>
  <xdr:twoCellAnchor>
    <xdr:from>
      <xdr:col>4</xdr:col>
      <xdr:colOff>409575</xdr:colOff>
      <xdr:row>35</xdr:row>
      <xdr:rowOff>57150</xdr:rowOff>
    </xdr:from>
    <xdr:to>
      <xdr:col>4</xdr:col>
      <xdr:colOff>485775</xdr:colOff>
      <xdr:row>35</xdr:row>
      <xdr:rowOff>133350</xdr:rowOff>
    </xdr:to>
    <xdr:sp macro="" textlink="">
      <xdr:nvSpPr>
        <xdr:cNvPr id="59076" name="Oval 319">
          <a:extLst>
            <a:ext uri="{FF2B5EF4-FFF2-40B4-BE49-F238E27FC236}">
              <a16:creationId xmlns:a16="http://schemas.microsoft.com/office/drawing/2014/main" id="{00000000-0008-0000-0000-0000C4E60000}"/>
            </a:ext>
          </a:extLst>
        </xdr:cNvPr>
        <xdr:cNvSpPr>
          <a:spLocks noChangeArrowheads="1"/>
        </xdr:cNvSpPr>
      </xdr:nvSpPr>
      <xdr:spPr bwMode="auto">
        <a:xfrm>
          <a:off x="3876675" y="7372350"/>
          <a:ext cx="76200" cy="76200"/>
        </a:xfrm>
        <a:prstGeom prst="ellipse">
          <a:avLst/>
        </a:prstGeom>
        <a:solidFill>
          <a:srgbClr val="FFFFFF"/>
        </a:solidFill>
        <a:ln w="9525">
          <a:solidFill>
            <a:srgbClr val="000000"/>
          </a:solidFill>
          <a:round/>
          <a:headEnd/>
          <a:tailEnd/>
        </a:ln>
      </xdr:spPr>
    </xdr:sp>
    <xdr:clientData/>
  </xdr:twoCellAnchor>
  <xdr:twoCellAnchor>
    <xdr:from>
      <xdr:col>4</xdr:col>
      <xdr:colOff>419100</xdr:colOff>
      <xdr:row>35</xdr:row>
      <xdr:rowOff>0</xdr:rowOff>
    </xdr:from>
    <xdr:to>
      <xdr:col>4</xdr:col>
      <xdr:colOff>495300</xdr:colOff>
      <xdr:row>35</xdr:row>
      <xdr:rowOff>76200</xdr:rowOff>
    </xdr:to>
    <xdr:sp macro="" textlink="">
      <xdr:nvSpPr>
        <xdr:cNvPr id="59077" name="Oval 320">
          <a:extLst>
            <a:ext uri="{FF2B5EF4-FFF2-40B4-BE49-F238E27FC236}">
              <a16:creationId xmlns:a16="http://schemas.microsoft.com/office/drawing/2014/main" id="{00000000-0008-0000-0000-0000C5E60000}"/>
            </a:ext>
          </a:extLst>
        </xdr:cNvPr>
        <xdr:cNvSpPr>
          <a:spLocks noChangeArrowheads="1"/>
        </xdr:cNvSpPr>
      </xdr:nvSpPr>
      <xdr:spPr bwMode="auto">
        <a:xfrm>
          <a:off x="3886200" y="7315200"/>
          <a:ext cx="76200" cy="76200"/>
        </a:xfrm>
        <a:prstGeom prst="ellipse">
          <a:avLst/>
        </a:prstGeom>
        <a:solidFill>
          <a:srgbClr val="FFFFFF"/>
        </a:solidFill>
        <a:ln w="9525">
          <a:solidFill>
            <a:srgbClr val="000000"/>
          </a:solidFill>
          <a:round/>
          <a:headEnd/>
          <a:tailEnd/>
        </a:ln>
      </xdr:spPr>
    </xdr:sp>
    <xdr:clientData/>
  </xdr:twoCellAnchor>
  <xdr:twoCellAnchor>
    <xdr:from>
      <xdr:col>4</xdr:col>
      <xdr:colOff>485775</xdr:colOff>
      <xdr:row>35</xdr:row>
      <xdr:rowOff>28575</xdr:rowOff>
    </xdr:from>
    <xdr:to>
      <xdr:col>4</xdr:col>
      <xdr:colOff>619125</xdr:colOff>
      <xdr:row>35</xdr:row>
      <xdr:rowOff>114300</xdr:rowOff>
    </xdr:to>
    <xdr:sp macro="" textlink="">
      <xdr:nvSpPr>
        <xdr:cNvPr id="59078" name="Oval 321">
          <a:extLst>
            <a:ext uri="{FF2B5EF4-FFF2-40B4-BE49-F238E27FC236}">
              <a16:creationId xmlns:a16="http://schemas.microsoft.com/office/drawing/2014/main" id="{00000000-0008-0000-0000-0000C6E60000}"/>
            </a:ext>
          </a:extLst>
        </xdr:cNvPr>
        <xdr:cNvSpPr>
          <a:spLocks noChangeArrowheads="1"/>
        </xdr:cNvSpPr>
      </xdr:nvSpPr>
      <xdr:spPr bwMode="auto">
        <a:xfrm>
          <a:off x="3952875" y="7343775"/>
          <a:ext cx="133350" cy="85725"/>
        </a:xfrm>
        <a:prstGeom prst="ellipse">
          <a:avLst/>
        </a:prstGeom>
        <a:solidFill>
          <a:srgbClr val="FFFFFF"/>
        </a:solidFill>
        <a:ln w="9525">
          <a:solidFill>
            <a:srgbClr val="000000"/>
          </a:solidFill>
          <a:round/>
          <a:headEnd/>
          <a:tailEnd/>
        </a:ln>
      </xdr:spPr>
    </xdr:sp>
    <xdr:clientData/>
  </xdr:twoCellAnchor>
  <xdr:twoCellAnchor>
    <xdr:from>
      <xdr:col>4</xdr:col>
      <xdr:colOff>504825</xdr:colOff>
      <xdr:row>35</xdr:row>
      <xdr:rowOff>114300</xdr:rowOff>
    </xdr:from>
    <xdr:to>
      <xdr:col>4</xdr:col>
      <xdr:colOff>542925</xdr:colOff>
      <xdr:row>35</xdr:row>
      <xdr:rowOff>152400</xdr:rowOff>
    </xdr:to>
    <xdr:sp macro="" textlink="">
      <xdr:nvSpPr>
        <xdr:cNvPr id="59079" name="Oval 322">
          <a:extLst>
            <a:ext uri="{FF2B5EF4-FFF2-40B4-BE49-F238E27FC236}">
              <a16:creationId xmlns:a16="http://schemas.microsoft.com/office/drawing/2014/main" id="{00000000-0008-0000-0000-0000C7E60000}"/>
            </a:ext>
          </a:extLst>
        </xdr:cNvPr>
        <xdr:cNvSpPr>
          <a:spLocks noChangeArrowheads="1"/>
        </xdr:cNvSpPr>
      </xdr:nvSpPr>
      <xdr:spPr bwMode="auto">
        <a:xfrm>
          <a:off x="3971925" y="7429500"/>
          <a:ext cx="38100" cy="38100"/>
        </a:xfrm>
        <a:prstGeom prst="ellipse">
          <a:avLst/>
        </a:prstGeom>
        <a:solidFill>
          <a:srgbClr val="FFFFFF"/>
        </a:solidFill>
        <a:ln w="9525">
          <a:solidFill>
            <a:srgbClr val="000000"/>
          </a:solidFill>
          <a:round/>
          <a:headEnd/>
          <a:tailEnd/>
        </a:ln>
      </xdr:spPr>
    </xdr:sp>
    <xdr:clientData/>
  </xdr:twoCellAnchor>
  <xdr:twoCellAnchor>
    <xdr:from>
      <xdr:col>4</xdr:col>
      <xdr:colOff>428625</xdr:colOff>
      <xdr:row>34</xdr:row>
      <xdr:rowOff>171450</xdr:rowOff>
    </xdr:from>
    <xdr:to>
      <xdr:col>4</xdr:col>
      <xdr:colOff>504825</xdr:colOff>
      <xdr:row>35</xdr:row>
      <xdr:rowOff>9525</xdr:rowOff>
    </xdr:to>
    <xdr:sp macro="" textlink="">
      <xdr:nvSpPr>
        <xdr:cNvPr id="59080" name="Oval 323">
          <a:extLst>
            <a:ext uri="{FF2B5EF4-FFF2-40B4-BE49-F238E27FC236}">
              <a16:creationId xmlns:a16="http://schemas.microsoft.com/office/drawing/2014/main" id="{00000000-0008-0000-0000-0000C8E60000}"/>
            </a:ext>
          </a:extLst>
        </xdr:cNvPr>
        <xdr:cNvSpPr>
          <a:spLocks noChangeArrowheads="1"/>
        </xdr:cNvSpPr>
      </xdr:nvSpPr>
      <xdr:spPr bwMode="auto">
        <a:xfrm>
          <a:off x="3895725" y="7248525"/>
          <a:ext cx="76200" cy="76200"/>
        </a:xfrm>
        <a:prstGeom prst="ellipse">
          <a:avLst/>
        </a:prstGeom>
        <a:solidFill>
          <a:srgbClr val="FFFFFF"/>
        </a:solidFill>
        <a:ln w="9525">
          <a:solidFill>
            <a:srgbClr val="000000"/>
          </a:solidFill>
          <a:round/>
          <a:headEnd/>
          <a:tailEnd/>
        </a:ln>
      </xdr:spPr>
    </xdr:sp>
    <xdr:clientData/>
  </xdr:twoCellAnchor>
  <xdr:twoCellAnchor>
    <xdr:from>
      <xdr:col>4</xdr:col>
      <xdr:colOff>504825</xdr:colOff>
      <xdr:row>34</xdr:row>
      <xdr:rowOff>209550</xdr:rowOff>
    </xdr:from>
    <xdr:to>
      <xdr:col>4</xdr:col>
      <xdr:colOff>552450</xdr:colOff>
      <xdr:row>35</xdr:row>
      <xdr:rowOff>28575</xdr:rowOff>
    </xdr:to>
    <xdr:sp macro="" textlink="">
      <xdr:nvSpPr>
        <xdr:cNvPr id="59081" name="Oval 324">
          <a:extLst>
            <a:ext uri="{FF2B5EF4-FFF2-40B4-BE49-F238E27FC236}">
              <a16:creationId xmlns:a16="http://schemas.microsoft.com/office/drawing/2014/main" id="{00000000-0008-0000-0000-0000C9E60000}"/>
            </a:ext>
          </a:extLst>
        </xdr:cNvPr>
        <xdr:cNvSpPr>
          <a:spLocks noChangeArrowheads="1"/>
        </xdr:cNvSpPr>
      </xdr:nvSpPr>
      <xdr:spPr bwMode="auto">
        <a:xfrm>
          <a:off x="3971925" y="7286625"/>
          <a:ext cx="47625" cy="57150"/>
        </a:xfrm>
        <a:prstGeom prst="ellipse">
          <a:avLst/>
        </a:prstGeom>
        <a:solidFill>
          <a:srgbClr val="FFFFFF"/>
        </a:solidFill>
        <a:ln w="9525">
          <a:solidFill>
            <a:srgbClr val="000000"/>
          </a:solidFill>
          <a:round/>
          <a:headEnd/>
          <a:tailEnd/>
        </a:ln>
      </xdr:spPr>
    </xdr:sp>
    <xdr:clientData/>
  </xdr:twoCellAnchor>
  <xdr:twoCellAnchor>
    <xdr:from>
      <xdr:col>6</xdr:col>
      <xdr:colOff>828675</xdr:colOff>
      <xdr:row>36</xdr:row>
      <xdr:rowOff>0</xdr:rowOff>
    </xdr:from>
    <xdr:to>
      <xdr:col>7</xdr:col>
      <xdr:colOff>66675</xdr:colOff>
      <xdr:row>36</xdr:row>
      <xdr:rowOff>0</xdr:rowOff>
    </xdr:to>
    <xdr:sp macro="" textlink="">
      <xdr:nvSpPr>
        <xdr:cNvPr id="59082" name="Line 325">
          <a:extLst>
            <a:ext uri="{FF2B5EF4-FFF2-40B4-BE49-F238E27FC236}">
              <a16:creationId xmlns:a16="http://schemas.microsoft.com/office/drawing/2014/main" id="{00000000-0008-0000-0000-0000CAE60000}"/>
            </a:ext>
          </a:extLst>
        </xdr:cNvPr>
        <xdr:cNvSpPr>
          <a:spLocks noChangeShapeType="1"/>
        </xdr:cNvSpPr>
      </xdr:nvSpPr>
      <xdr:spPr bwMode="auto">
        <a:xfrm flipV="1">
          <a:off x="6219825" y="7562850"/>
          <a:ext cx="20002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142875</xdr:colOff>
      <xdr:row>30</xdr:row>
      <xdr:rowOff>219075</xdr:rowOff>
    </xdr:from>
    <xdr:to>
      <xdr:col>1</xdr:col>
      <xdr:colOff>542925</xdr:colOff>
      <xdr:row>31</xdr:row>
      <xdr:rowOff>152400</xdr:rowOff>
    </xdr:to>
    <xdr:sp macro="" textlink="">
      <xdr:nvSpPr>
        <xdr:cNvPr id="1358" name="Rectangle 334">
          <a:extLst>
            <a:ext uri="{FF2B5EF4-FFF2-40B4-BE49-F238E27FC236}">
              <a16:creationId xmlns:a16="http://schemas.microsoft.com/office/drawing/2014/main" id="{00000000-0008-0000-0000-00004E050000}"/>
            </a:ext>
          </a:extLst>
        </xdr:cNvPr>
        <xdr:cNvSpPr>
          <a:spLocks noChangeArrowheads="1"/>
        </xdr:cNvSpPr>
      </xdr:nvSpPr>
      <xdr:spPr bwMode="auto">
        <a:xfrm>
          <a:off x="723900" y="6210300"/>
          <a:ext cx="400050" cy="171450"/>
        </a:xfrm>
        <a:prstGeom prst="rect">
          <a:avLst/>
        </a:prstGeom>
        <a:noFill/>
        <a:ln w="9525">
          <a:noFill/>
          <a:miter lim="800000"/>
          <a:headEnd/>
          <a:tailEnd/>
        </a:ln>
        <a:effectLst/>
      </xdr:spPr>
      <xdr:txBody>
        <a:bodyPr vertOverflow="clip" wrap="square" lIns="27432" tIns="22860" rIns="27432" bIns="0" anchor="t" upright="1"/>
        <a:lstStyle/>
        <a:p>
          <a:pPr algn="ctr" rtl="0">
            <a:defRPr sz="1000"/>
          </a:pPr>
          <a:r>
            <a:rPr lang="en-US" sz="1100" b="0" i="0" u="none" strike="noStrike" baseline="0">
              <a:solidFill>
                <a:srgbClr val="000000"/>
              </a:solidFill>
              <a:latin typeface="Arial"/>
              <a:cs typeface="Arial"/>
            </a:rPr>
            <a:t>Inlet</a:t>
          </a:r>
        </a:p>
      </xdr:txBody>
    </xdr:sp>
    <xdr:clientData/>
  </xdr:twoCellAnchor>
  <xdr:twoCellAnchor>
    <xdr:from>
      <xdr:col>8</xdr:col>
      <xdr:colOff>409575</xdr:colOff>
      <xdr:row>37</xdr:row>
      <xdr:rowOff>9525</xdr:rowOff>
    </xdr:from>
    <xdr:to>
      <xdr:col>9</xdr:col>
      <xdr:colOff>28575</xdr:colOff>
      <xdr:row>38</xdr:row>
      <xdr:rowOff>28575</xdr:rowOff>
    </xdr:to>
    <xdr:sp macro="" textlink="">
      <xdr:nvSpPr>
        <xdr:cNvPr id="1359" name="Rectangle 335">
          <a:extLst>
            <a:ext uri="{FF2B5EF4-FFF2-40B4-BE49-F238E27FC236}">
              <a16:creationId xmlns:a16="http://schemas.microsoft.com/office/drawing/2014/main" id="{00000000-0008-0000-0000-00004F050000}"/>
            </a:ext>
          </a:extLst>
        </xdr:cNvPr>
        <xdr:cNvSpPr>
          <a:spLocks noChangeArrowheads="1"/>
        </xdr:cNvSpPr>
      </xdr:nvSpPr>
      <xdr:spPr bwMode="auto">
        <a:xfrm>
          <a:off x="7762875" y="7581900"/>
          <a:ext cx="581025" cy="20955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Outlet</a:t>
          </a:r>
        </a:p>
      </xdr:txBody>
    </xdr:sp>
    <xdr:clientData/>
  </xdr:twoCellAnchor>
  <xdr:twoCellAnchor>
    <xdr:from>
      <xdr:col>2</xdr:col>
      <xdr:colOff>9525</xdr:colOff>
      <xdr:row>28</xdr:row>
      <xdr:rowOff>0</xdr:rowOff>
    </xdr:from>
    <xdr:to>
      <xdr:col>2</xdr:col>
      <xdr:colOff>9525</xdr:colOff>
      <xdr:row>28</xdr:row>
      <xdr:rowOff>209550</xdr:rowOff>
    </xdr:to>
    <xdr:sp macro="" textlink="">
      <xdr:nvSpPr>
        <xdr:cNvPr id="59085" name="Line 344">
          <a:extLst>
            <a:ext uri="{FF2B5EF4-FFF2-40B4-BE49-F238E27FC236}">
              <a16:creationId xmlns:a16="http://schemas.microsoft.com/office/drawing/2014/main" id="{00000000-0008-0000-0000-0000CDE60000}"/>
            </a:ext>
          </a:extLst>
        </xdr:cNvPr>
        <xdr:cNvSpPr>
          <a:spLocks noChangeShapeType="1"/>
        </xdr:cNvSpPr>
      </xdr:nvSpPr>
      <xdr:spPr bwMode="auto">
        <a:xfrm flipV="1">
          <a:off x="1552575" y="5695950"/>
          <a:ext cx="0" cy="209550"/>
        </a:xfrm>
        <a:prstGeom prst="line">
          <a:avLst/>
        </a:prstGeom>
        <a:noFill/>
        <a:ln w="3175">
          <a:solidFill>
            <a:srgbClr val="000000"/>
          </a:solidFill>
          <a:round/>
          <a:headEnd type="stealth" w="sm" len="med"/>
          <a:tailEnd type="stealth" w="sm" len="med"/>
        </a:ln>
        <a:extLst>
          <a:ext uri="{909E8E84-426E-40DD-AFC4-6F175D3DCCD1}">
            <a14:hiddenFill xmlns:a14="http://schemas.microsoft.com/office/drawing/2010/main">
              <a:noFill/>
            </a14:hiddenFill>
          </a:ext>
        </a:extLst>
      </xdr:spPr>
    </xdr:sp>
    <xdr:clientData/>
  </xdr:twoCellAnchor>
  <xdr:twoCellAnchor>
    <xdr:from>
      <xdr:col>2</xdr:col>
      <xdr:colOff>9525</xdr:colOff>
      <xdr:row>26</xdr:row>
      <xdr:rowOff>209550</xdr:rowOff>
    </xdr:from>
    <xdr:to>
      <xdr:col>2</xdr:col>
      <xdr:colOff>9525</xdr:colOff>
      <xdr:row>28</xdr:row>
      <xdr:rowOff>0</xdr:rowOff>
    </xdr:to>
    <xdr:sp macro="" textlink="">
      <xdr:nvSpPr>
        <xdr:cNvPr id="59086" name="Line 345">
          <a:extLst>
            <a:ext uri="{FF2B5EF4-FFF2-40B4-BE49-F238E27FC236}">
              <a16:creationId xmlns:a16="http://schemas.microsoft.com/office/drawing/2014/main" id="{00000000-0008-0000-0000-0000CEE60000}"/>
            </a:ext>
          </a:extLst>
        </xdr:cNvPr>
        <xdr:cNvSpPr>
          <a:spLocks noChangeShapeType="1"/>
        </xdr:cNvSpPr>
      </xdr:nvSpPr>
      <xdr:spPr bwMode="auto">
        <a:xfrm flipV="1">
          <a:off x="1552575" y="5429250"/>
          <a:ext cx="0" cy="2667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76200</xdr:colOff>
      <xdr:row>28</xdr:row>
      <xdr:rowOff>0</xdr:rowOff>
    </xdr:from>
    <xdr:to>
      <xdr:col>3</xdr:col>
      <xdr:colOff>552450</xdr:colOff>
      <xdr:row>28</xdr:row>
      <xdr:rowOff>104775</xdr:rowOff>
    </xdr:to>
    <xdr:sp macro="" textlink="">
      <xdr:nvSpPr>
        <xdr:cNvPr id="59087" name="Freeform 349">
          <a:extLst>
            <a:ext uri="{FF2B5EF4-FFF2-40B4-BE49-F238E27FC236}">
              <a16:creationId xmlns:a16="http://schemas.microsoft.com/office/drawing/2014/main" id="{00000000-0008-0000-0000-0000CFE60000}"/>
            </a:ext>
          </a:extLst>
        </xdr:cNvPr>
        <xdr:cNvSpPr>
          <a:spLocks/>
        </xdr:cNvSpPr>
      </xdr:nvSpPr>
      <xdr:spPr bwMode="auto">
        <a:xfrm>
          <a:off x="76200" y="5695950"/>
          <a:ext cx="2981325" cy="104775"/>
        </a:xfrm>
        <a:custGeom>
          <a:avLst/>
          <a:gdLst>
            <a:gd name="T0" fmla="*/ 0 w 384"/>
            <a:gd name="T1" fmla="*/ 0 h 24"/>
            <a:gd name="T2" fmla="*/ 2147483647 w 384"/>
            <a:gd name="T3" fmla="*/ 0 h 24"/>
            <a:gd name="T4" fmla="*/ 2147483647 w 384"/>
            <a:gd name="T5" fmla="*/ 2147483647 h 24"/>
            <a:gd name="T6" fmla="*/ 2147483647 w 384"/>
            <a:gd name="T7" fmla="*/ 2147483647 h 24"/>
            <a:gd name="T8" fmla="*/ 2147483647 w 384"/>
            <a:gd name="T9" fmla="*/ 2147483647 h 24"/>
            <a:gd name="T10" fmla="*/ 2147483647 w 384"/>
            <a:gd name="T11" fmla="*/ 2147483647 h 24"/>
            <a:gd name="T12" fmla="*/ 0 60000 65536"/>
            <a:gd name="T13" fmla="*/ 0 60000 65536"/>
            <a:gd name="T14" fmla="*/ 0 60000 65536"/>
            <a:gd name="T15" fmla="*/ 0 60000 65536"/>
            <a:gd name="T16" fmla="*/ 0 60000 65536"/>
            <a:gd name="T17" fmla="*/ 0 60000 65536"/>
            <a:gd name="T18" fmla="*/ 0 w 384"/>
            <a:gd name="T19" fmla="*/ 0 h 24"/>
            <a:gd name="T20" fmla="*/ 384 w 384"/>
            <a:gd name="T21" fmla="*/ 24 h 24"/>
          </a:gdLst>
          <a:ahLst/>
          <a:cxnLst>
            <a:cxn ang="T12">
              <a:pos x="T0" y="T1"/>
            </a:cxn>
            <a:cxn ang="T13">
              <a:pos x="T2" y="T3"/>
            </a:cxn>
            <a:cxn ang="T14">
              <a:pos x="T4" y="T5"/>
            </a:cxn>
            <a:cxn ang="T15">
              <a:pos x="T6" y="T7"/>
            </a:cxn>
            <a:cxn ang="T16">
              <a:pos x="T8" y="T9"/>
            </a:cxn>
            <a:cxn ang="T17">
              <a:pos x="T10" y="T11"/>
            </a:cxn>
          </a:cxnLst>
          <a:rect l="T18" t="T19" r="T20" b="T21"/>
          <a:pathLst>
            <a:path w="384" h="24">
              <a:moveTo>
                <a:pt x="0" y="0"/>
              </a:moveTo>
              <a:cubicBezTo>
                <a:pt x="25" y="0"/>
                <a:pt x="51" y="0"/>
                <a:pt x="77" y="0"/>
              </a:cubicBezTo>
              <a:cubicBezTo>
                <a:pt x="103" y="0"/>
                <a:pt x="125" y="0"/>
                <a:pt x="156" y="1"/>
              </a:cubicBezTo>
              <a:cubicBezTo>
                <a:pt x="187" y="2"/>
                <a:pt x="228" y="4"/>
                <a:pt x="261" y="7"/>
              </a:cubicBezTo>
              <a:cubicBezTo>
                <a:pt x="294" y="10"/>
                <a:pt x="333" y="15"/>
                <a:pt x="353" y="18"/>
              </a:cubicBezTo>
              <a:cubicBezTo>
                <a:pt x="373" y="21"/>
                <a:pt x="378" y="22"/>
                <a:pt x="384" y="24"/>
              </a:cubicBezTo>
            </a:path>
          </a:pathLst>
        </a:custGeom>
        <a:noFill/>
        <a:ln w="12700" cap="flat" cmpd="sng">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723900</xdr:colOff>
      <xdr:row>30</xdr:row>
      <xdr:rowOff>9525</xdr:rowOff>
    </xdr:from>
    <xdr:to>
      <xdr:col>6</xdr:col>
      <xdr:colOff>228600</xdr:colOff>
      <xdr:row>35</xdr:row>
      <xdr:rowOff>38100</xdr:rowOff>
    </xdr:to>
    <xdr:sp macro="" textlink="">
      <xdr:nvSpPr>
        <xdr:cNvPr id="59088" name="Line 351">
          <a:extLst>
            <a:ext uri="{FF2B5EF4-FFF2-40B4-BE49-F238E27FC236}">
              <a16:creationId xmlns:a16="http://schemas.microsoft.com/office/drawing/2014/main" id="{00000000-0008-0000-0000-0000D0E60000}"/>
            </a:ext>
          </a:extLst>
        </xdr:cNvPr>
        <xdr:cNvSpPr>
          <a:spLocks noChangeShapeType="1"/>
        </xdr:cNvSpPr>
      </xdr:nvSpPr>
      <xdr:spPr bwMode="auto">
        <a:xfrm>
          <a:off x="4191000" y="6181725"/>
          <a:ext cx="1428750" cy="1171575"/>
        </a:xfrm>
        <a:prstGeom prst="line">
          <a:avLst/>
        </a:prstGeom>
        <a:noFill/>
        <a:ln w="12700">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7</xdr:col>
      <xdr:colOff>457200</xdr:colOff>
      <xdr:row>36</xdr:row>
      <xdr:rowOff>9525</xdr:rowOff>
    </xdr:from>
    <xdr:to>
      <xdr:col>7</xdr:col>
      <xdr:colOff>457200</xdr:colOff>
      <xdr:row>37</xdr:row>
      <xdr:rowOff>19050</xdr:rowOff>
    </xdr:to>
    <xdr:sp macro="" textlink="">
      <xdr:nvSpPr>
        <xdr:cNvPr id="59089" name="Line 358">
          <a:extLst>
            <a:ext uri="{FF2B5EF4-FFF2-40B4-BE49-F238E27FC236}">
              <a16:creationId xmlns:a16="http://schemas.microsoft.com/office/drawing/2014/main" id="{00000000-0008-0000-0000-0000D1E60000}"/>
            </a:ext>
          </a:extLst>
        </xdr:cNvPr>
        <xdr:cNvSpPr>
          <a:spLocks noChangeShapeType="1"/>
        </xdr:cNvSpPr>
      </xdr:nvSpPr>
      <xdr:spPr bwMode="auto">
        <a:xfrm flipV="1">
          <a:off x="6810375" y="7572375"/>
          <a:ext cx="0" cy="200025"/>
        </a:xfrm>
        <a:prstGeom prst="line">
          <a:avLst/>
        </a:prstGeom>
        <a:noFill/>
        <a:ln w="3175">
          <a:solidFill>
            <a:srgbClr val="000000"/>
          </a:solidFill>
          <a:round/>
          <a:headEnd/>
          <a:tailEnd type="stealth" w="sm" len="med"/>
        </a:ln>
        <a:extLst>
          <a:ext uri="{909E8E84-426E-40DD-AFC4-6F175D3DCCD1}">
            <a14:hiddenFill xmlns:a14="http://schemas.microsoft.com/office/drawing/2010/main">
              <a:noFill/>
            </a14:hiddenFill>
          </a:ext>
        </a:extLst>
      </xdr:spPr>
    </xdr:sp>
    <xdr:clientData/>
  </xdr:twoCellAnchor>
  <xdr:twoCellAnchor>
    <xdr:from>
      <xdr:col>1</xdr:col>
      <xdr:colOff>142875</xdr:colOff>
      <xdr:row>31</xdr:row>
      <xdr:rowOff>142875</xdr:rowOff>
    </xdr:from>
    <xdr:to>
      <xdr:col>1</xdr:col>
      <xdr:colOff>752475</xdr:colOff>
      <xdr:row>32</xdr:row>
      <xdr:rowOff>95250</xdr:rowOff>
    </xdr:to>
    <xdr:sp macro="" textlink="">
      <xdr:nvSpPr>
        <xdr:cNvPr id="1384" name="Rectangle 360">
          <a:extLst>
            <a:ext uri="{FF2B5EF4-FFF2-40B4-BE49-F238E27FC236}">
              <a16:creationId xmlns:a16="http://schemas.microsoft.com/office/drawing/2014/main" id="{00000000-0008-0000-0000-000068050000}"/>
            </a:ext>
          </a:extLst>
        </xdr:cNvPr>
        <xdr:cNvSpPr>
          <a:spLocks noChangeArrowheads="1"/>
        </xdr:cNvSpPr>
      </xdr:nvSpPr>
      <xdr:spPr bwMode="auto">
        <a:xfrm>
          <a:off x="723900" y="6372225"/>
          <a:ext cx="609600" cy="190500"/>
        </a:xfrm>
        <a:prstGeom prst="rect">
          <a:avLst/>
        </a:prstGeom>
        <a:noFill/>
        <a:ln w="9525">
          <a:noFill/>
          <a:miter lim="800000"/>
          <a:headEnd/>
          <a:tailEnd/>
        </a:ln>
        <a:effectLst/>
      </xdr:spPr>
      <xdr:txBody>
        <a:bodyPr vertOverflow="clip" wrap="square" lIns="27432" tIns="22860" rIns="27432" bIns="0" anchor="t" upright="1"/>
        <a:lstStyle/>
        <a:p>
          <a:pPr algn="ctr" rtl="0">
            <a:defRPr sz="1000"/>
          </a:pPr>
          <a:r>
            <a:rPr lang="en-US" sz="1100" b="0" i="0" u="none" strike="noStrike" baseline="0">
              <a:solidFill>
                <a:srgbClr val="000000"/>
              </a:solidFill>
              <a:latin typeface="Arial"/>
              <a:cs typeface="Arial"/>
            </a:rPr>
            <a:t>Channel</a:t>
          </a:r>
        </a:p>
      </xdr:txBody>
    </xdr:sp>
    <xdr:clientData/>
  </xdr:twoCellAnchor>
  <xdr:twoCellAnchor>
    <xdr:from>
      <xdr:col>4</xdr:col>
      <xdr:colOff>752475</xdr:colOff>
      <xdr:row>31</xdr:row>
      <xdr:rowOff>142875</xdr:rowOff>
    </xdr:from>
    <xdr:to>
      <xdr:col>5</xdr:col>
      <xdr:colOff>638175</xdr:colOff>
      <xdr:row>33</xdr:row>
      <xdr:rowOff>142875</xdr:rowOff>
    </xdr:to>
    <xdr:sp macro="" textlink="">
      <xdr:nvSpPr>
        <xdr:cNvPr id="59091" name="Freeform 364">
          <a:extLst>
            <a:ext uri="{FF2B5EF4-FFF2-40B4-BE49-F238E27FC236}">
              <a16:creationId xmlns:a16="http://schemas.microsoft.com/office/drawing/2014/main" id="{00000000-0008-0000-0000-0000D3E60000}"/>
            </a:ext>
          </a:extLst>
        </xdr:cNvPr>
        <xdr:cNvSpPr>
          <a:spLocks/>
        </xdr:cNvSpPr>
      </xdr:nvSpPr>
      <xdr:spPr bwMode="auto">
        <a:xfrm>
          <a:off x="4219575" y="6553200"/>
          <a:ext cx="847725" cy="476250"/>
        </a:xfrm>
        <a:custGeom>
          <a:avLst/>
          <a:gdLst>
            <a:gd name="T0" fmla="*/ 0 w 89"/>
            <a:gd name="T1" fmla="*/ 2147483647 h 52"/>
            <a:gd name="T2" fmla="*/ 2147483647 w 89"/>
            <a:gd name="T3" fmla="*/ 2147483647 h 52"/>
            <a:gd name="T4" fmla="*/ 2147483647 w 89"/>
            <a:gd name="T5" fmla="*/ 2147483647 h 52"/>
            <a:gd name="T6" fmla="*/ 2147483647 w 89"/>
            <a:gd name="T7" fmla="*/ 2147483647 h 52"/>
            <a:gd name="T8" fmla="*/ 2147483647 w 89"/>
            <a:gd name="T9" fmla="*/ 0 h 52"/>
            <a:gd name="T10" fmla="*/ 0 60000 65536"/>
            <a:gd name="T11" fmla="*/ 0 60000 65536"/>
            <a:gd name="T12" fmla="*/ 0 60000 65536"/>
            <a:gd name="T13" fmla="*/ 0 60000 65536"/>
            <a:gd name="T14" fmla="*/ 0 60000 65536"/>
            <a:gd name="T15" fmla="*/ 0 w 89"/>
            <a:gd name="T16" fmla="*/ 0 h 52"/>
            <a:gd name="T17" fmla="*/ 89 w 89"/>
            <a:gd name="T18" fmla="*/ 52 h 52"/>
          </a:gdLst>
          <a:ahLst/>
          <a:cxnLst>
            <a:cxn ang="T10">
              <a:pos x="T0" y="T1"/>
            </a:cxn>
            <a:cxn ang="T11">
              <a:pos x="T2" y="T3"/>
            </a:cxn>
            <a:cxn ang="T12">
              <a:pos x="T4" y="T5"/>
            </a:cxn>
            <a:cxn ang="T13">
              <a:pos x="T6" y="T7"/>
            </a:cxn>
            <a:cxn ang="T14">
              <a:pos x="T8" y="T9"/>
            </a:cxn>
          </a:cxnLst>
          <a:rect l="T15" t="T16" r="T17" b="T18"/>
          <a:pathLst>
            <a:path w="89" h="52">
              <a:moveTo>
                <a:pt x="0" y="52"/>
              </a:moveTo>
              <a:cubicBezTo>
                <a:pt x="9" y="41"/>
                <a:pt x="18" y="31"/>
                <a:pt x="26" y="24"/>
              </a:cubicBezTo>
              <a:cubicBezTo>
                <a:pt x="34" y="17"/>
                <a:pt x="41" y="12"/>
                <a:pt x="49" y="8"/>
              </a:cubicBezTo>
              <a:cubicBezTo>
                <a:pt x="57" y="4"/>
                <a:pt x="70" y="2"/>
                <a:pt x="77" y="1"/>
              </a:cubicBezTo>
              <a:cubicBezTo>
                <a:pt x="84" y="0"/>
                <a:pt x="87" y="0"/>
                <a:pt x="89" y="0"/>
              </a:cubicBezTo>
            </a:path>
          </a:pathLst>
        </a:custGeom>
        <a:noFill/>
        <a:ln w="3175" cap="flat" cmpd="sng">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219075</xdr:colOff>
      <xdr:row>26</xdr:row>
      <xdr:rowOff>142875</xdr:rowOff>
    </xdr:from>
    <xdr:to>
      <xdr:col>3</xdr:col>
      <xdr:colOff>581025</xdr:colOff>
      <xdr:row>27</xdr:row>
      <xdr:rowOff>200025</xdr:rowOff>
    </xdr:to>
    <xdr:sp macro="" textlink="">
      <xdr:nvSpPr>
        <xdr:cNvPr id="59092" name="Freeform 367">
          <a:extLst>
            <a:ext uri="{FF2B5EF4-FFF2-40B4-BE49-F238E27FC236}">
              <a16:creationId xmlns:a16="http://schemas.microsoft.com/office/drawing/2014/main" id="{00000000-0008-0000-0000-0000D4E60000}"/>
            </a:ext>
          </a:extLst>
        </xdr:cNvPr>
        <xdr:cNvSpPr>
          <a:spLocks/>
        </xdr:cNvSpPr>
      </xdr:nvSpPr>
      <xdr:spPr bwMode="auto">
        <a:xfrm>
          <a:off x="2724150" y="5362575"/>
          <a:ext cx="361950" cy="295275"/>
        </a:xfrm>
        <a:custGeom>
          <a:avLst/>
          <a:gdLst>
            <a:gd name="T0" fmla="*/ 0 w 38"/>
            <a:gd name="T1" fmla="*/ 2147483647 h 21"/>
            <a:gd name="T2" fmla="*/ 2147483647 w 38"/>
            <a:gd name="T3" fmla="*/ 2147483647 h 21"/>
            <a:gd name="T4" fmla="*/ 2147483647 w 38"/>
            <a:gd name="T5" fmla="*/ 2147483647 h 21"/>
            <a:gd name="T6" fmla="*/ 2147483647 w 38"/>
            <a:gd name="T7" fmla="*/ 0 h 21"/>
            <a:gd name="T8" fmla="*/ 2147483647 w 38"/>
            <a:gd name="T9" fmla="*/ 0 h 21"/>
            <a:gd name="T10" fmla="*/ 0 60000 65536"/>
            <a:gd name="T11" fmla="*/ 0 60000 65536"/>
            <a:gd name="T12" fmla="*/ 0 60000 65536"/>
            <a:gd name="T13" fmla="*/ 0 60000 65536"/>
            <a:gd name="T14" fmla="*/ 0 60000 65536"/>
            <a:gd name="T15" fmla="*/ 0 w 38"/>
            <a:gd name="T16" fmla="*/ 0 h 21"/>
            <a:gd name="T17" fmla="*/ 38 w 38"/>
            <a:gd name="T18" fmla="*/ 21 h 21"/>
          </a:gdLst>
          <a:ahLst/>
          <a:cxnLst>
            <a:cxn ang="T10">
              <a:pos x="T0" y="T1"/>
            </a:cxn>
            <a:cxn ang="T11">
              <a:pos x="T2" y="T3"/>
            </a:cxn>
            <a:cxn ang="T12">
              <a:pos x="T4" y="T5"/>
            </a:cxn>
            <a:cxn ang="T13">
              <a:pos x="T6" y="T7"/>
            </a:cxn>
            <a:cxn ang="T14">
              <a:pos x="T8" y="T9"/>
            </a:cxn>
          </a:cxnLst>
          <a:rect l="T15" t="T16" r="T17" b="T18"/>
          <a:pathLst>
            <a:path w="38" h="21">
              <a:moveTo>
                <a:pt x="0" y="21"/>
              </a:moveTo>
              <a:cubicBezTo>
                <a:pt x="4" y="16"/>
                <a:pt x="8" y="11"/>
                <a:pt x="11" y="8"/>
              </a:cubicBezTo>
              <a:cubicBezTo>
                <a:pt x="14" y="5"/>
                <a:pt x="17" y="3"/>
                <a:pt x="20" y="2"/>
              </a:cubicBezTo>
              <a:cubicBezTo>
                <a:pt x="23" y="1"/>
                <a:pt x="29" y="0"/>
                <a:pt x="32" y="0"/>
              </a:cubicBezTo>
              <a:cubicBezTo>
                <a:pt x="35" y="0"/>
                <a:pt x="36" y="0"/>
                <a:pt x="38" y="0"/>
              </a:cubicBezTo>
            </a:path>
          </a:pathLst>
        </a:custGeom>
        <a:noFill/>
        <a:ln w="3175" cap="flat" cmpd="sng">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409575</xdr:colOff>
      <xdr:row>37</xdr:row>
      <xdr:rowOff>161925</xdr:rowOff>
    </xdr:from>
    <xdr:to>
      <xdr:col>9</xdr:col>
      <xdr:colOff>38100</xdr:colOff>
      <xdr:row>38</xdr:row>
      <xdr:rowOff>161925</xdr:rowOff>
    </xdr:to>
    <xdr:sp macro="" textlink="">
      <xdr:nvSpPr>
        <xdr:cNvPr id="1400" name="Rectangle 376">
          <a:extLst>
            <a:ext uri="{FF2B5EF4-FFF2-40B4-BE49-F238E27FC236}">
              <a16:creationId xmlns:a16="http://schemas.microsoft.com/office/drawing/2014/main" id="{00000000-0008-0000-0000-000078050000}"/>
            </a:ext>
          </a:extLst>
        </xdr:cNvPr>
        <xdr:cNvSpPr>
          <a:spLocks noChangeArrowheads="1"/>
        </xdr:cNvSpPr>
      </xdr:nvSpPr>
      <xdr:spPr bwMode="auto">
        <a:xfrm>
          <a:off x="7762875" y="7734300"/>
          <a:ext cx="590550" cy="19050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Channel</a:t>
          </a:r>
        </a:p>
      </xdr:txBody>
    </xdr:sp>
    <xdr:clientData/>
  </xdr:twoCellAnchor>
  <xdr:twoCellAnchor>
    <xdr:from>
      <xdr:col>7</xdr:col>
      <xdr:colOff>466725</xdr:colOff>
      <xdr:row>40</xdr:row>
      <xdr:rowOff>161925</xdr:rowOff>
    </xdr:from>
    <xdr:to>
      <xdr:col>7</xdr:col>
      <xdr:colOff>723900</xdr:colOff>
      <xdr:row>41</xdr:row>
      <xdr:rowOff>114300</xdr:rowOff>
    </xdr:to>
    <xdr:sp macro="" textlink="">
      <xdr:nvSpPr>
        <xdr:cNvPr id="59094" name="Freeform 383">
          <a:extLst>
            <a:ext uri="{FF2B5EF4-FFF2-40B4-BE49-F238E27FC236}">
              <a16:creationId xmlns:a16="http://schemas.microsoft.com/office/drawing/2014/main" id="{00000000-0008-0000-0000-0000D6E60000}"/>
            </a:ext>
          </a:extLst>
        </xdr:cNvPr>
        <xdr:cNvSpPr>
          <a:spLocks/>
        </xdr:cNvSpPr>
      </xdr:nvSpPr>
      <xdr:spPr bwMode="auto">
        <a:xfrm>
          <a:off x="6819900" y="8477250"/>
          <a:ext cx="257175" cy="152400"/>
        </a:xfrm>
        <a:custGeom>
          <a:avLst/>
          <a:gdLst>
            <a:gd name="T0" fmla="*/ 0 w 27"/>
            <a:gd name="T1" fmla="*/ 0 h 18"/>
            <a:gd name="T2" fmla="*/ 0 w 27"/>
            <a:gd name="T3" fmla="*/ 2147483647 h 18"/>
            <a:gd name="T4" fmla="*/ 2147483647 w 27"/>
            <a:gd name="T5" fmla="*/ 2147483647 h 18"/>
            <a:gd name="T6" fmla="*/ 2147483647 w 27"/>
            <a:gd name="T7" fmla="*/ 2147483647 h 18"/>
            <a:gd name="T8" fmla="*/ 2147483647 w 27"/>
            <a:gd name="T9" fmla="*/ 2147483647 h 18"/>
            <a:gd name="T10" fmla="*/ 2147483647 w 27"/>
            <a:gd name="T11" fmla="*/ 2147483647 h 18"/>
            <a:gd name="T12" fmla="*/ 0 60000 65536"/>
            <a:gd name="T13" fmla="*/ 0 60000 65536"/>
            <a:gd name="T14" fmla="*/ 0 60000 65536"/>
            <a:gd name="T15" fmla="*/ 0 60000 65536"/>
            <a:gd name="T16" fmla="*/ 0 60000 65536"/>
            <a:gd name="T17" fmla="*/ 0 60000 65536"/>
            <a:gd name="T18" fmla="*/ 0 w 27"/>
            <a:gd name="T19" fmla="*/ 0 h 18"/>
            <a:gd name="T20" fmla="*/ 27 w 27"/>
            <a:gd name="T21" fmla="*/ 18 h 18"/>
          </a:gdLst>
          <a:ahLst/>
          <a:cxnLst>
            <a:cxn ang="T12">
              <a:pos x="T0" y="T1"/>
            </a:cxn>
            <a:cxn ang="T13">
              <a:pos x="T2" y="T3"/>
            </a:cxn>
            <a:cxn ang="T14">
              <a:pos x="T4" y="T5"/>
            </a:cxn>
            <a:cxn ang="T15">
              <a:pos x="T6" y="T7"/>
            </a:cxn>
            <a:cxn ang="T16">
              <a:pos x="T8" y="T9"/>
            </a:cxn>
            <a:cxn ang="T17">
              <a:pos x="T10" y="T11"/>
            </a:cxn>
          </a:cxnLst>
          <a:rect l="T18" t="T19" r="T20" b="T21"/>
          <a:pathLst>
            <a:path w="27" h="18">
              <a:moveTo>
                <a:pt x="0" y="0"/>
              </a:moveTo>
              <a:cubicBezTo>
                <a:pt x="0" y="1"/>
                <a:pt x="0" y="3"/>
                <a:pt x="0" y="5"/>
              </a:cubicBezTo>
              <a:cubicBezTo>
                <a:pt x="0" y="7"/>
                <a:pt x="1" y="11"/>
                <a:pt x="2" y="13"/>
              </a:cubicBezTo>
              <a:cubicBezTo>
                <a:pt x="3" y="15"/>
                <a:pt x="4" y="16"/>
                <a:pt x="6" y="17"/>
              </a:cubicBezTo>
              <a:cubicBezTo>
                <a:pt x="8" y="18"/>
                <a:pt x="14" y="18"/>
                <a:pt x="17" y="18"/>
              </a:cubicBezTo>
              <a:cubicBezTo>
                <a:pt x="20" y="18"/>
                <a:pt x="25" y="18"/>
                <a:pt x="27" y="18"/>
              </a:cubicBezTo>
            </a:path>
          </a:pathLst>
        </a:custGeom>
        <a:noFill/>
        <a:ln w="3175" cap="flat" cmpd="sng">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200025</xdr:colOff>
      <xdr:row>20</xdr:row>
      <xdr:rowOff>123825</xdr:rowOff>
    </xdr:from>
    <xdr:to>
      <xdr:col>6</xdr:col>
      <xdr:colOff>295275</xdr:colOff>
      <xdr:row>20</xdr:row>
      <xdr:rowOff>123825</xdr:rowOff>
    </xdr:to>
    <xdr:sp macro="" textlink="">
      <xdr:nvSpPr>
        <xdr:cNvPr id="59095" name="Line 384">
          <a:extLst>
            <a:ext uri="{FF2B5EF4-FFF2-40B4-BE49-F238E27FC236}">
              <a16:creationId xmlns:a16="http://schemas.microsoft.com/office/drawing/2014/main" id="{00000000-0008-0000-0000-0000D7E60000}"/>
            </a:ext>
          </a:extLst>
        </xdr:cNvPr>
        <xdr:cNvSpPr>
          <a:spLocks noChangeShapeType="1"/>
        </xdr:cNvSpPr>
      </xdr:nvSpPr>
      <xdr:spPr bwMode="auto">
        <a:xfrm>
          <a:off x="4629150" y="4162425"/>
          <a:ext cx="1057275" cy="0"/>
        </a:xfrm>
        <a:prstGeom prst="line">
          <a:avLst/>
        </a:prstGeom>
        <a:noFill/>
        <a:ln w="3175">
          <a:solidFill>
            <a:srgbClr val="000000"/>
          </a:solidFill>
          <a:round/>
          <a:headEnd/>
          <a:tailEnd type="stealth" w="sm" len="med"/>
        </a:ln>
        <a:extLst>
          <a:ext uri="{909E8E84-426E-40DD-AFC4-6F175D3DCCD1}">
            <a14:hiddenFill xmlns:a14="http://schemas.microsoft.com/office/drawing/2010/main">
              <a:noFill/>
            </a14:hiddenFill>
          </a:ext>
        </a:extLst>
      </xdr:spPr>
    </xdr:sp>
    <xdr:clientData/>
  </xdr:twoCellAnchor>
  <xdr:twoCellAnchor>
    <xdr:from>
      <xdr:col>5</xdr:col>
      <xdr:colOff>152400</xdr:colOff>
      <xdr:row>21</xdr:row>
      <xdr:rowOff>123825</xdr:rowOff>
    </xdr:from>
    <xdr:to>
      <xdr:col>6</xdr:col>
      <xdr:colOff>295275</xdr:colOff>
      <xdr:row>21</xdr:row>
      <xdr:rowOff>123825</xdr:rowOff>
    </xdr:to>
    <xdr:sp macro="" textlink="">
      <xdr:nvSpPr>
        <xdr:cNvPr id="59096" name="Line 386">
          <a:extLst>
            <a:ext uri="{FF2B5EF4-FFF2-40B4-BE49-F238E27FC236}">
              <a16:creationId xmlns:a16="http://schemas.microsoft.com/office/drawing/2014/main" id="{00000000-0008-0000-0000-0000D8E60000}"/>
            </a:ext>
          </a:extLst>
        </xdr:cNvPr>
        <xdr:cNvSpPr>
          <a:spLocks noChangeShapeType="1"/>
        </xdr:cNvSpPr>
      </xdr:nvSpPr>
      <xdr:spPr bwMode="auto">
        <a:xfrm>
          <a:off x="4581525" y="4391025"/>
          <a:ext cx="1104900" cy="0"/>
        </a:xfrm>
        <a:prstGeom prst="line">
          <a:avLst/>
        </a:prstGeom>
        <a:noFill/>
        <a:ln w="3175">
          <a:solidFill>
            <a:srgbClr val="000000"/>
          </a:solidFill>
          <a:round/>
          <a:headEnd/>
          <a:tailEnd type="stealth" w="sm" len="med"/>
        </a:ln>
        <a:extLst>
          <a:ext uri="{909E8E84-426E-40DD-AFC4-6F175D3DCCD1}">
            <a14:hiddenFill xmlns:a14="http://schemas.microsoft.com/office/drawing/2010/main">
              <a:noFill/>
            </a14:hiddenFill>
          </a:ext>
        </a:extLst>
      </xdr:spPr>
    </xdr:sp>
    <xdr:clientData/>
  </xdr:twoCellAnchor>
  <xdr:twoCellAnchor>
    <xdr:from>
      <xdr:col>2</xdr:col>
      <xdr:colOff>914400</xdr:colOff>
      <xdr:row>30</xdr:row>
      <xdr:rowOff>76200</xdr:rowOff>
    </xdr:from>
    <xdr:to>
      <xdr:col>3</xdr:col>
      <xdr:colOff>66675</xdr:colOff>
      <xdr:row>30</xdr:row>
      <xdr:rowOff>76200</xdr:rowOff>
    </xdr:to>
    <xdr:sp macro="" textlink="">
      <xdr:nvSpPr>
        <xdr:cNvPr id="59097" name="Line 391">
          <a:extLst>
            <a:ext uri="{FF2B5EF4-FFF2-40B4-BE49-F238E27FC236}">
              <a16:creationId xmlns:a16="http://schemas.microsoft.com/office/drawing/2014/main" id="{00000000-0008-0000-0000-0000D9E60000}"/>
            </a:ext>
          </a:extLst>
        </xdr:cNvPr>
        <xdr:cNvSpPr>
          <a:spLocks noChangeShapeType="1"/>
        </xdr:cNvSpPr>
      </xdr:nvSpPr>
      <xdr:spPr bwMode="auto">
        <a:xfrm>
          <a:off x="2457450" y="6248400"/>
          <a:ext cx="11430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504825</xdr:colOff>
      <xdr:row>35</xdr:row>
      <xdr:rowOff>9525</xdr:rowOff>
    </xdr:from>
    <xdr:to>
      <xdr:col>6</xdr:col>
      <xdr:colOff>123825</xdr:colOff>
      <xdr:row>36</xdr:row>
      <xdr:rowOff>0</xdr:rowOff>
    </xdr:to>
    <xdr:sp macro="" textlink="">
      <xdr:nvSpPr>
        <xdr:cNvPr id="1423" name="Text Box 399">
          <a:extLst>
            <a:ext uri="{FF2B5EF4-FFF2-40B4-BE49-F238E27FC236}">
              <a16:creationId xmlns:a16="http://schemas.microsoft.com/office/drawing/2014/main" id="{00000000-0008-0000-0000-00008F050000}"/>
            </a:ext>
          </a:extLst>
        </xdr:cNvPr>
        <xdr:cNvSpPr txBox="1">
          <a:spLocks noChangeArrowheads="1"/>
        </xdr:cNvSpPr>
      </xdr:nvSpPr>
      <xdr:spPr bwMode="auto">
        <a:xfrm>
          <a:off x="4933950" y="7143750"/>
          <a:ext cx="581025" cy="238125"/>
        </a:xfrm>
        <a:prstGeom prst="rect">
          <a:avLst/>
        </a:prstGeom>
        <a:noFill/>
        <a:ln w="12700">
          <a:noFill/>
          <a:miter lim="800000"/>
          <a:headEnd/>
          <a:tailEnd/>
        </a:ln>
        <a:effec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H</a:t>
          </a:r>
          <a:r>
            <a:rPr lang="en-US" sz="1100" b="0" i="0" u="none" strike="noStrike" baseline="-25000">
              <a:solidFill>
                <a:srgbClr val="000000"/>
              </a:solidFill>
              <a:latin typeface="Arial"/>
              <a:cs typeface="Arial"/>
            </a:rPr>
            <a:t>drop</a:t>
          </a:r>
          <a:r>
            <a:rPr lang="en-US" sz="1100" b="0" i="0" u="none" strike="noStrike" baseline="0">
              <a:solidFill>
                <a:srgbClr val="000000"/>
              </a:solidFill>
              <a:latin typeface="Arial"/>
              <a:cs typeface="Arial"/>
            </a:rPr>
            <a:t> =</a:t>
          </a:r>
        </a:p>
      </xdr:txBody>
    </xdr:sp>
    <xdr:clientData/>
  </xdr:twoCellAnchor>
  <xdr:twoCellAnchor>
    <xdr:from>
      <xdr:col>4</xdr:col>
      <xdr:colOff>923925</xdr:colOff>
      <xdr:row>38</xdr:row>
      <xdr:rowOff>152400</xdr:rowOff>
    </xdr:from>
    <xdr:to>
      <xdr:col>5</xdr:col>
      <xdr:colOff>95250</xdr:colOff>
      <xdr:row>39</xdr:row>
      <xdr:rowOff>171450</xdr:rowOff>
    </xdr:to>
    <xdr:sp macro="" textlink="">
      <xdr:nvSpPr>
        <xdr:cNvPr id="1426" name="Text Box 402">
          <a:extLst>
            <a:ext uri="{FF2B5EF4-FFF2-40B4-BE49-F238E27FC236}">
              <a16:creationId xmlns:a16="http://schemas.microsoft.com/office/drawing/2014/main" id="{00000000-0008-0000-0000-000092050000}"/>
            </a:ext>
          </a:extLst>
        </xdr:cNvPr>
        <xdr:cNvSpPr txBox="1">
          <a:spLocks noChangeArrowheads="1"/>
        </xdr:cNvSpPr>
      </xdr:nvSpPr>
      <xdr:spPr bwMode="auto">
        <a:xfrm>
          <a:off x="4391025" y="7915275"/>
          <a:ext cx="133350" cy="209550"/>
        </a:xfrm>
        <a:prstGeom prst="rect">
          <a:avLst/>
        </a:prstGeom>
        <a:noFill/>
        <a:ln w="12700">
          <a:noFill/>
          <a:prstDash val="dash"/>
          <a:miter lim="800000"/>
          <a:headEnd/>
          <a:tailEnd/>
        </a:ln>
        <a:effec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1</a:t>
          </a:r>
        </a:p>
      </xdr:txBody>
    </xdr:sp>
    <xdr:clientData/>
  </xdr:twoCellAnchor>
  <xdr:twoCellAnchor>
    <xdr:from>
      <xdr:col>2</xdr:col>
      <xdr:colOff>904875</xdr:colOff>
      <xdr:row>36</xdr:row>
      <xdr:rowOff>0</xdr:rowOff>
    </xdr:from>
    <xdr:to>
      <xdr:col>3</xdr:col>
      <xdr:colOff>638175</xdr:colOff>
      <xdr:row>37</xdr:row>
      <xdr:rowOff>66675</xdr:rowOff>
    </xdr:to>
    <xdr:sp macro="" textlink="">
      <xdr:nvSpPr>
        <xdr:cNvPr id="1427" name="Text Box 403">
          <a:extLst>
            <a:ext uri="{FF2B5EF4-FFF2-40B4-BE49-F238E27FC236}">
              <a16:creationId xmlns:a16="http://schemas.microsoft.com/office/drawing/2014/main" id="{00000000-0008-0000-0000-000093050000}"/>
            </a:ext>
          </a:extLst>
        </xdr:cNvPr>
        <xdr:cNvSpPr txBox="1">
          <a:spLocks noChangeArrowheads="1"/>
        </xdr:cNvSpPr>
      </xdr:nvSpPr>
      <xdr:spPr bwMode="auto">
        <a:xfrm>
          <a:off x="2447925" y="7381875"/>
          <a:ext cx="695325" cy="257175"/>
        </a:xfrm>
        <a:prstGeom prst="rect">
          <a:avLst/>
        </a:prstGeom>
        <a:noFill/>
        <a:ln w="12700">
          <a:noFill/>
          <a:prstDash val="dash"/>
          <a:miter lim="800000"/>
          <a:headEnd/>
          <a:tailEnd/>
        </a:ln>
        <a:effec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40(D</a:t>
          </a:r>
          <a:r>
            <a:rPr lang="en-US" sz="1100" b="0" i="0" u="none" strike="noStrike" baseline="-25000">
              <a:solidFill>
                <a:srgbClr val="000000"/>
              </a:solidFill>
              <a:latin typeface="Arial"/>
              <a:cs typeface="Arial"/>
            </a:rPr>
            <a:t>50</a:t>
          </a:r>
          <a:r>
            <a:rPr lang="en-US" sz="1100" b="0" i="0" u="none" strike="noStrike" baseline="0">
              <a:solidFill>
                <a:srgbClr val="000000"/>
              </a:solidFill>
              <a:latin typeface="Arial"/>
              <a:cs typeface="Arial"/>
            </a:rPr>
            <a:t>) =</a:t>
          </a:r>
        </a:p>
      </xdr:txBody>
    </xdr:sp>
    <xdr:clientData/>
  </xdr:twoCellAnchor>
  <xdr:twoCellAnchor>
    <xdr:from>
      <xdr:col>3</xdr:col>
      <xdr:colOff>723900</xdr:colOff>
      <xdr:row>39</xdr:row>
      <xdr:rowOff>57150</xdr:rowOff>
    </xdr:from>
    <xdr:to>
      <xdr:col>4</xdr:col>
      <xdr:colOff>542925</xdr:colOff>
      <xdr:row>40</xdr:row>
      <xdr:rowOff>161925</xdr:rowOff>
    </xdr:to>
    <xdr:sp macro="" textlink="">
      <xdr:nvSpPr>
        <xdr:cNvPr id="1428" name="Text Box 404">
          <a:extLst>
            <a:ext uri="{FF2B5EF4-FFF2-40B4-BE49-F238E27FC236}">
              <a16:creationId xmlns:a16="http://schemas.microsoft.com/office/drawing/2014/main" id="{00000000-0008-0000-0000-000094050000}"/>
            </a:ext>
          </a:extLst>
        </xdr:cNvPr>
        <xdr:cNvSpPr txBox="1">
          <a:spLocks noChangeArrowheads="1"/>
        </xdr:cNvSpPr>
      </xdr:nvSpPr>
      <xdr:spPr bwMode="auto">
        <a:xfrm>
          <a:off x="3228975" y="8010525"/>
          <a:ext cx="781050" cy="285750"/>
        </a:xfrm>
        <a:prstGeom prst="rect">
          <a:avLst/>
        </a:prstGeom>
        <a:noFill/>
        <a:ln w="12700">
          <a:noFill/>
          <a:prstDash val="dash"/>
          <a:miter lim="800000"/>
          <a:headEnd/>
          <a:tailEnd/>
        </a:ln>
        <a:effec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Geotextile</a:t>
          </a:r>
        </a:p>
      </xdr:txBody>
    </xdr:sp>
    <xdr:clientData/>
  </xdr:twoCellAnchor>
  <xdr:twoCellAnchor>
    <xdr:from>
      <xdr:col>2</xdr:col>
      <xdr:colOff>676275</xdr:colOff>
      <xdr:row>31</xdr:row>
      <xdr:rowOff>0</xdr:rowOff>
    </xdr:from>
    <xdr:to>
      <xdr:col>3</xdr:col>
      <xdr:colOff>114300</xdr:colOff>
      <xdr:row>32</xdr:row>
      <xdr:rowOff>0</xdr:rowOff>
    </xdr:to>
    <xdr:sp macro="" textlink="">
      <xdr:nvSpPr>
        <xdr:cNvPr id="1433" name="Text Box 409">
          <a:extLst>
            <a:ext uri="{FF2B5EF4-FFF2-40B4-BE49-F238E27FC236}">
              <a16:creationId xmlns:a16="http://schemas.microsoft.com/office/drawing/2014/main" id="{00000000-0008-0000-0000-000099050000}"/>
            </a:ext>
          </a:extLst>
        </xdr:cNvPr>
        <xdr:cNvSpPr txBox="1">
          <a:spLocks noChangeArrowheads="1"/>
        </xdr:cNvSpPr>
      </xdr:nvSpPr>
      <xdr:spPr bwMode="auto">
        <a:xfrm>
          <a:off x="2219325" y="6229350"/>
          <a:ext cx="400050" cy="238125"/>
        </a:xfrm>
        <a:prstGeom prst="rect">
          <a:avLst/>
        </a:prstGeom>
        <a:noFill/>
        <a:ln w="12700">
          <a:noFill/>
          <a:miter lim="800000"/>
          <a:headEnd/>
          <a:tailEnd/>
        </a:ln>
        <a:effec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y</a:t>
          </a:r>
          <a:r>
            <a:rPr lang="en-US" sz="1100" b="0" i="0" u="none" strike="noStrike" baseline="-25000">
              <a:solidFill>
                <a:srgbClr val="000000"/>
              </a:solidFill>
              <a:latin typeface="Arial"/>
              <a:cs typeface="Arial"/>
            </a:rPr>
            <a:t>c</a:t>
          </a:r>
          <a:r>
            <a:rPr lang="en-US" sz="1100" b="0" i="0" u="none" strike="noStrike" baseline="0">
              <a:solidFill>
                <a:srgbClr val="000000"/>
              </a:solidFill>
              <a:latin typeface="Arial"/>
              <a:cs typeface="Arial"/>
            </a:rPr>
            <a:t> =</a:t>
          </a:r>
        </a:p>
      </xdr:txBody>
    </xdr:sp>
    <xdr:clientData/>
  </xdr:twoCellAnchor>
  <xdr:twoCellAnchor>
    <xdr:from>
      <xdr:col>3</xdr:col>
      <xdr:colOff>619125</xdr:colOff>
      <xdr:row>26</xdr:row>
      <xdr:rowOff>0</xdr:rowOff>
    </xdr:from>
    <xdr:to>
      <xdr:col>4</xdr:col>
      <xdr:colOff>57150</xdr:colOff>
      <xdr:row>27</xdr:row>
      <xdr:rowOff>66675</xdr:rowOff>
    </xdr:to>
    <xdr:sp macro="" textlink="">
      <xdr:nvSpPr>
        <xdr:cNvPr id="1443" name="Text Box 419">
          <a:extLst>
            <a:ext uri="{FF2B5EF4-FFF2-40B4-BE49-F238E27FC236}">
              <a16:creationId xmlns:a16="http://schemas.microsoft.com/office/drawing/2014/main" id="{00000000-0008-0000-0000-0000A3050000}"/>
            </a:ext>
          </a:extLst>
        </xdr:cNvPr>
        <xdr:cNvSpPr txBox="1">
          <a:spLocks noChangeArrowheads="1"/>
        </xdr:cNvSpPr>
      </xdr:nvSpPr>
      <xdr:spPr bwMode="auto">
        <a:xfrm>
          <a:off x="3124200" y="5038725"/>
          <a:ext cx="400050" cy="304800"/>
        </a:xfrm>
        <a:prstGeom prst="rect">
          <a:avLst/>
        </a:prstGeom>
        <a:noFill/>
        <a:ln w="12700">
          <a:noFill/>
          <a:miter lim="800000"/>
          <a:headEnd/>
          <a:tailEnd/>
        </a:ln>
        <a:effec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h</a:t>
          </a:r>
          <a:r>
            <a:rPr lang="en-US" sz="1100" b="0" i="0" u="none" strike="noStrike" baseline="-25000">
              <a:solidFill>
                <a:srgbClr val="000000"/>
              </a:solidFill>
              <a:latin typeface="Arial"/>
              <a:cs typeface="Arial"/>
            </a:rPr>
            <a:t>cv</a:t>
          </a:r>
          <a:r>
            <a:rPr lang="en-US" sz="1100" b="0" i="0" u="none" strike="noStrike" baseline="0">
              <a:solidFill>
                <a:srgbClr val="000000"/>
              </a:solidFill>
              <a:latin typeface="Arial"/>
              <a:cs typeface="Arial"/>
            </a:rPr>
            <a:t> =</a:t>
          </a:r>
        </a:p>
      </xdr:txBody>
    </xdr:sp>
    <xdr:clientData/>
  </xdr:twoCellAnchor>
  <xdr:twoCellAnchor>
    <xdr:from>
      <xdr:col>0</xdr:col>
      <xdr:colOff>57150</xdr:colOff>
      <xdr:row>39</xdr:row>
      <xdr:rowOff>152400</xdr:rowOff>
    </xdr:from>
    <xdr:to>
      <xdr:col>0</xdr:col>
      <xdr:colOff>152400</xdr:colOff>
      <xdr:row>40</xdr:row>
      <xdr:rowOff>114300</xdr:rowOff>
    </xdr:to>
    <xdr:sp macro="" textlink="">
      <xdr:nvSpPr>
        <xdr:cNvPr id="1444" name="Text Box 420">
          <a:extLst>
            <a:ext uri="{FF2B5EF4-FFF2-40B4-BE49-F238E27FC236}">
              <a16:creationId xmlns:a16="http://schemas.microsoft.com/office/drawing/2014/main" id="{00000000-0008-0000-0000-0000A4050000}"/>
            </a:ext>
          </a:extLst>
        </xdr:cNvPr>
        <xdr:cNvSpPr txBox="1">
          <a:spLocks noChangeArrowheads="1"/>
        </xdr:cNvSpPr>
      </xdr:nvSpPr>
      <xdr:spPr bwMode="auto">
        <a:xfrm>
          <a:off x="57150" y="8105775"/>
          <a:ext cx="95250" cy="142875"/>
        </a:xfrm>
        <a:prstGeom prst="rect">
          <a:avLst/>
        </a:prstGeom>
        <a:noFill/>
        <a:ln w="12700">
          <a:noFill/>
          <a:prstDash val="dash"/>
          <a:miter lim="800000"/>
          <a:headEnd/>
          <a:tailEnd/>
        </a:ln>
        <a:effectLst/>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1</a:t>
          </a:r>
        </a:p>
      </xdr:txBody>
    </xdr:sp>
    <xdr:clientData/>
  </xdr:twoCellAnchor>
  <xdr:twoCellAnchor>
    <xdr:from>
      <xdr:col>0</xdr:col>
      <xdr:colOff>200025</xdr:colOff>
      <xdr:row>34</xdr:row>
      <xdr:rowOff>0</xdr:rowOff>
    </xdr:from>
    <xdr:to>
      <xdr:col>0</xdr:col>
      <xdr:colOff>295275</xdr:colOff>
      <xdr:row>34</xdr:row>
      <xdr:rowOff>142875</xdr:rowOff>
    </xdr:to>
    <xdr:sp macro="" textlink="">
      <xdr:nvSpPr>
        <xdr:cNvPr id="1446" name="Text Box 422">
          <a:extLst>
            <a:ext uri="{FF2B5EF4-FFF2-40B4-BE49-F238E27FC236}">
              <a16:creationId xmlns:a16="http://schemas.microsoft.com/office/drawing/2014/main" id="{00000000-0008-0000-0000-0000A6050000}"/>
            </a:ext>
          </a:extLst>
        </xdr:cNvPr>
        <xdr:cNvSpPr txBox="1">
          <a:spLocks noChangeArrowheads="1"/>
        </xdr:cNvSpPr>
      </xdr:nvSpPr>
      <xdr:spPr bwMode="auto">
        <a:xfrm>
          <a:off x="200025" y="6896100"/>
          <a:ext cx="95250" cy="142875"/>
        </a:xfrm>
        <a:prstGeom prst="rect">
          <a:avLst/>
        </a:prstGeom>
        <a:noFill/>
        <a:ln w="12700">
          <a:noFill/>
          <a:prstDash val="dash"/>
          <a:miter lim="800000"/>
          <a:headEnd/>
          <a:tailEnd/>
        </a:ln>
        <a:effectLst/>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1</a:t>
          </a:r>
        </a:p>
      </xdr:txBody>
    </xdr:sp>
    <xdr:clientData/>
  </xdr:twoCellAnchor>
  <xdr:twoCellAnchor>
    <xdr:from>
      <xdr:col>4</xdr:col>
      <xdr:colOff>0</xdr:colOff>
      <xdr:row>29</xdr:row>
      <xdr:rowOff>123825</xdr:rowOff>
    </xdr:from>
    <xdr:to>
      <xdr:col>4</xdr:col>
      <xdr:colOff>352425</xdr:colOff>
      <xdr:row>31</xdr:row>
      <xdr:rowOff>38100</xdr:rowOff>
    </xdr:to>
    <xdr:sp macro="" textlink="">
      <xdr:nvSpPr>
        <xdr:cNvPr id="59106" name="Freeform 437">
          <a:extLst>
            <a:ext uri="{FF2B5EF4-FFF2-40B4-BE49-F238E27FC236}">
              <a16:creationId xmlns:a16="http://schemas.microsoft.com/office/drawing/2014/main" id="{00000000-0008-0000-0000-0000E2E60000}"/>
            </a:ext>
          </a:extLst>
        </xdr:cNvPr>
        <xdr:cNvSpPr>
          <a:spLocks/>
        </xdr:cNvSpPr>
      </xdr:nvSpPr>
      <xdr:spPr bwMode="auto">
        <a:xfrm>
          <a:off x="3467100" y="6057900"/>
          <a:ext cx="352425" cy="390525"/>
        </a:xfrm>
        <a:custGeom>
          <a:avLst/>
          <a:gdLst>
            <a:gd name="T0" fmla="*/ 0 w 37"/>
            <a:gd name="T1" fmla="*/ 2147483647 h 41"/>
            <a:gd name="T2" fmla="*/ 0 w 37"/>
            <a:gd name="T3" fmla="*/ 2147483647 h 41"/>
            <a:gd name="T4" fmla="*/ 0 w 37"/>
            <a:gd name="T5" fmla="*/ 2147483647 h 41"/>
            <a:gd name="T6" fmla="*/ 2147483647 w 37"/>
            <a:gd name="T7" fmla="*/ 2147483647 h 41"/>
            <a:gd name="T8" fmla="*/ 2147483647 w 37"/>
            <a:gd name="T9" fmla="*/ 2147483647 h 41"/>
            <a:gd name="T10" fmla="*/ 2147483647 w 37"/>
            <a:gd name="T11" fmla="*/ 0 h 41"/>
            <a:gd name="T12" fmla="*/ 2147483647 w 37"/>
            <a:gd name="T13" fmla="*/ 0 h 41"/>
            <a:gd name="T14" fmla="*/ 2147483647 w 37"/>
            <a:gd name="T15" fmla="*/ 0 h 41"/>
            <a:gd name="T16" fmla="*/ 2147483647 w 37"/>
            <a:gd name="T17" fmla="*/ 0 h 41"/>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37"/>
            <a:gd name="T28" fmla="*/ 0 h 41"/>
            <a:gd name="T29" fmla="*/ 37 w 37"/>
            <a:gd name="T30" fmla="*/ 41 h 41"/>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37" h="41">
              <a:moveTo>
                <a:pt x="0" y="41"/>
              </a:moveTo>
              <a:cubicBezTo>
                <a:pt x="0" y="31"/>
                <a:pt x="0" y="22"/>
                <a:pt x="0" y="17"/>
              </a:cubicBezTo>
              <a:cubicBezTo>
                <a:pt x="0" y="12"/>
                <a:pt x="0" y="14"/>
                <a:pt x="0" y="12"/>
              </a:cubicBezTo>
              <a:cubicBezTo>
                <a:pt x="0" y="10"/>
                <a:pt x="1" y="8"/>
                <a:pt x="2" y="6"/>
              </a:cubicBezTo>
              <a:cubicBezTo>
                <a:pt x="3" y="4"/>
                <a:pt x="5" y="3"/>
                <a:pt x="8" y="2"/>
              </a:cubicBezTo>
              <a:cubicBezTo>
                <a:pt x="11" y="1"/>
                <a:pt x="15" y="0"/>
                <a:pt x="18" y="0"/>
              </a:cubicBezTo>
              <a:cubicBezTo>
                <a:pt x="21" y="0"/>
                <a:pt x="23" y="0"/>
                <a:pt x="26" y="0"/>
              </a:cubicBezTo>
              <a:cubicBezTo>
                <a:pt x="29" y="0"/>
                <a:pt x="32" y="0"/>
                <a:pt x="34" y="0"/>
              </a:cubicBezTo>
              <a:cubicBezTo>
                <a:pt x="36" y="0"/>
                <a:pt x="36" y="0"/>
                <a:pt x="37" y="0"/>
              </a:cubicBezTo>
            </a:path>
          </a:pathLst>
        </a:custGeom>
        <a:noFill/>
        <a:ln w="3175" cap="flat" cmpd="sng">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438150</xdr:colOff>
      <xdr:row>39</xdr:row>
      <xdr:rowOff>38100</xdr:rowOff>
    </xdr:from>
    <xdr:to>
      <xdr:col>4</xdr:col>
      <xdr:colOff>609600</xdr:colOff>
      <xdr:row>39</xdr:row>
      <xdr:rowOff>152400</xdr:rowOff>
    </xdr:to>
    <xdr:sp macro="" textlink="">
      <xdr:nvSpPr>
        <xdr:cNvPr id="59107" name="Freeform 441">
          <a:extLst>
            <a:ext uri="{FF2B5EF4-FFF2-40B4-BE49-F238E27FC236}">
              <a16:creationId xmlns:a16="http://schemas.microsoft.com/office/drawing/2014/main" id="{00000000-0008-0000-0000-0000E3E60000}"/>
            </a:ext>
          </a:extLst>
        </xdr:cNvPr>
        <xdr:cNvSpPr>
          <a:spLocks/>
        </xdr:cNvSpPr>
      </xdr:nvSpPr>
      <xdr:spPr bwMode="auto">
        <a:xfrm>
          <a:off x="3905250" y="8172450"/>
          <a:ext cx="171450" cy="114300"/>
        </a:xfrm>
        <a:custGeom>
          <a:avLst/>
          <a:gdLst>
            <a:gd name="T0" fmla="*/ 2147483647 w 18"/>
            <a:gd name="T1" fmla="*/ 0 h 12"/>
            <a:gd name="T2" fmla="*/ 2147483647 w 18"/>
            <a:gd name="T3" fmla="*/ 2147483647 h 12"/>
            <a:gd name="T4" fmla="*/ 2147483647 w 18"/>
            <a:gd name="T5" fmla="*/ 2147483647 h 12"/>
            <a:gd name="T6" fmla="*/ 2147483647 w 18"/>
            <a:gd name="T7" fmla="*/ 2147483647 h 12"/>
            <a:gd name="T8" fmla="*/ 0 w 18"/>
            <a:gd name="T9" fmla="*/ 2147483647 h 12"/>
            <a:gd name="T10" fmla="*/ 0 60000 65536"/>
            <a:gd name="T11" fmla="*/ 0 60000 65536"/>
            <a:gd name="T12" fmla="*/ 0 60000 65536"/>
            <a:gd name="T13" fmla="*/ 0 60000 65536"/>
            <a:gd name="T14" fmla="*/ 0 60000 65536"/>
            <a:gd name="T15" fmla="*/ 0 w 18"/>
            <a:gd name="T16" fmla="*/ 0 h 12"/>
            <a:gd name="T17" fmla="*/ 18 w 18"/>
            <a:gd name="T18" fmla="*/ 12 h 12"/>
          </a:gdLst>
          <a:ahLst/>
          <a:cxnLst>
            <a:cxn ang="T10">
              <a:pos x="T0" y="T1"/>
            </a:cxn>
            <a:cxn ang="T11">
              <a:pos x="T2" y="T3"/>
            </a:cxn>
            <a:cxn ang="T12">
              <a:pos x="T4" y="T5"/>
            </a:cxn>
            <a:cxn ang="T13">
              <a:pos x="T6" y="T7"/>
            </a:cxn>
            <a:cxn ang="T14">
              <a:pos x="T8" y="T9"/>
            </a:cxn>
          </a:cxnLst>
          <a:rect l="T15" t="T16" r="T17" b="T18"/>
          <a:pathLst>
            <a:path w="18" h="12">
              <a:moveTo>
                <a:pt x="18" y="0"/>
              </a:moveTo>
              <a:cubicBezTo>
                <a:pt x="17" y="1"/>
                <a:pt x="17" y="2"/>
                <a:pt x="16" y="3"/>
              </a:cubicBezTo>
              <a:cubicBezTo>
                <a:pt x="15" y="4"/>
                <a:pt x="14" y="6"/>
                <a:pt x="13" y="7"/>
              </a:cubicBezTo>
              <a:cubicBezTo>
                <a:pt x="12" y="8"/>
                <a:pt x="9" y="10"/>
                <a:pt x="7" y="11"/>
              </a:cubicBezTo>
              <a:cubicBezTo>
                <a:pt x="5" y="12"/>
                <a:pt x="2" y="12"/>
                <a:pt x="0" y="12"/>
              </a:cubicBezTo>
            </a:path>
          </a:pathLst>
        </a:custGeom>
        <a:noFill/>
        <a:ln w="3175" cap="flat" cmpd="sng">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409575</xdr:colOff>
      <xdr:row>47</xdr:row>
      <xdr:rowOff>152400</xdr:rowOff>
    </xdr:from>
    <xdr:to>
      <xdr:col>1</xdr:col>
      <xdr:colOff>0</xdr:colOff>
      <xdr:row>47</xdr:row>
      <xdr:rowOff>276225</xdr:rowOff>
    </xdr:to>
    <xdr:sp macro="" textlink="">
      <xdr:nvSpPr>
        <xdr:cNvPr id="59108" name="Freeform 445">
          <a:extLst>
            <a:ext uri="{FF2B5EF4-FFF2-40B4-BE49-F238E27FC236}">
              <a16:creationId xmlns:a16="http://schemas.microsoft.com/office/drawing/2014/main" id="{00000000-0008-0000-0000-0000E4E60000}"/>
            </a:ext>
          </a:extLst>
        </xdr:cNvPr>
        <xdr:cNvSpPr>
          <a:spLocks/>
        </xdr:cNvSpPr>
      </xdr:nvSpPr>
      <xdr:spPr bwMode="auto">
        <a:xfrm>
          <a:off x="409575" y="9810750"/>
          <a:ext cx="171450" cy="123825"/>
        </a:xfrm>
        <a:custGeom>
          <a:avLst/>
          <a:gdLst>
            <a:gd name="T0" fmla="*/ 2147483647 w 18"/>
            <a:gd name="T1" fmla="*/ 2147483647 h 9"/>
            <a:gd name="T2" fmla="*/ 0 w 18"/>
            <a:gd name="T3" fmla="*/ 2147483647 h 9"/>
            <a:gd name="T4" fmla="*/ 2147483647 w 18"/>
            <a:gd name="T5" fmla="*/ 0 h 9"/>
            <a:gd name="T6" fmla="*/ 2147483647 w 18"/>
            <a:gd name="T7" fmla="*/ 0 h 9"/>
            <a:gd name="T8" fmla="*/ 2147483647 w 18"/>
            <a:gd name="T9" fmla="*/ 0 h 9"/>
            <a:gd name="T10" fmla="*/ 2147483647 w 18"/>
            <a:gd name="T11" fmla="*/ 0 h 9"/>
            <a:gd name="T12" fmla="*/ 0 60000 65536"/>
            <a:gd name="T13" fmla="*/ 0 60000 65536"/>
            <a:gd name="T14" fmla="*/ 0 60000 65536"/>
            <a:gd name="T15" fmla="*/ 0 60000 65536"/>
            <a:gd name="T16" fmla="*/ 0 60000 65536"/>
            <a:gd name="T17" fmla="*/ 0 60000 65536"/>
            <a:gd name="T18" fmla="*/ 0 w 18"/>
            <a:gd name="T19" fmla="*/ 0 h 9"/>
            <a:gd name="T20" fmla="*/ 18 w 18"/>
            <a:gd name="T21" fmla="*/ 9 h 9"/>
          </a:gdLst>
          <a:ahLst/>
          <a:cxnLst>
            <a:cxn ang="T12">
              <a:pos x="T0" y="T1"/>
            </a:cxn>
            <a:cxn ang="T13">
              <a:pos x="T2" y="T3"/>
            </a:cxn>
            <a:cxn ang="T14">
              <a:pos x="T4" y="T5"/>
            </a:cxn>
            <a:cxn ang="T15">
              <a:pos x="T6" y="T7"/>
            </a:cxn>
            <a:cxn ang="T16">
              <a:pos x="T8" y="T9"/>
            </a:cxn>
            <a:cxn ang="T17">
              <a:pos x="T10" y="T11"/>
            </a:cxn>
          </a:cxnLst>
          <a:rect l="T18" t="T19" r="T20" b="T21"/>
          <a:pathLst>
            <a:path w="18" h="9">
              <a:moveTo>
                <a:pt x="1" y="9"/>
              </a:moveTo>
              <a:cubicBezTo>
                <a:pt x="0" y="6"/>
                <a:pt x="0" y="4"/>
                <a:pt x="0" y="3"/>
              </a:cubicBezTo>
              <a:cubicBezTo>
                <a:pt x="0" y="2"/>
                <a:pt x="2" y="0"/>
                <a:pt x="3" y="0"/>
              </a:cubicBezTo>
              <a:cubicBezTo>
                <a:pt x="4" y="0"/>
                <a:pt x="6" y="0"/>
                <a:pt x="8" y="0"/>
              </a:cubicBezTo>
              <a:cubicBezTo>
                <a:pt x="10" y="0"/>
                <a:pt x="11" y="0"/>
                <a:pt x="13" y="0"/>
              </a:cubicBezTo>
              <a:cubicBezTo>
                <a:pt x="15" y="0"/>
                <a:pt x="17" y="0"/>
                <a:pt x="18" y="0"/>
              </a:cubicBezTo>
            </a:path>
          </a:pathLst>
        </a:custGeom>
        <a:noFill/>
        <a:ln w="3175" cap="flat" cmpd="sng">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36</xdr:row>
      <xdr:rowOff>152400</xdr:rowOff>
    </xdr:from>
    <xdr:to>
      <xdr:col>2</xdr:col>
      <xdr:colOff>76200</xdr:colOff>
      <xdr:row>38</xdr:row>
      <xdr:rowOff>76200</xdr:rowOff>
    </xdr:to>
    <xdr:sp macro="" textlink="">
      <xdr:nvSpPr>
        <xdr:cNvPr id="1474" name="Text Box 450">
          <a:extLst>
            <a:ext uri="{FF2B5EF4-FFF2-40B4-BE49-F238E27FC236}">
              <a16:creationId xmlns:a16="http://schemas.microsoft.com/office/drawing/2014/main" id="{00000000-0008-0000-0000-0000C2050000}"/>
            </a:ext>
          </a:extLst>
        </xdr:cNvPr>
        <xdr:cNvSpPr txBox="1">
          <a:spLocks noChangeArrowheads="1"/>
        </xdr:cNvSpPr>
      </xdr:nvSpPr>
      <xdr:spPr bwMode="auto">
        <a:xfrm>
          <a:off x="695325" y="7534275"/>
          <a:ext cx="923925" cy="304800"/>
        </a:xfrm>
        <a:prstGeom prst="rect">
          <a:avLst/>
        </a:prstGeom>
        <a:noFill/>
        <a:ln w="12700">
          <a:noFill/>
          <a:prstDash val="dash"/>
          <a:miter lim="800000"/>
          <a:headEnd/>
          <a:tailEnd/>
        </a:ln>
        <a:effec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Velocity</a:t>
          </a:r>
          <a:r>
            <a:rPr lang="en-US" sz="1100" b="0" i="0" u="none" strike="noStrike" baseline="-25000">
              <a:solidFill>
                <a:srgbClr val="000000"/>
              </a:solidFill>
              <a:latin typeface="Arial"/>
              <a:cs typeface="Arial"/>
            </a:rPr>
            <a:t>inlet  </a:t>
          </a:r>
          <a:r>
            <a:rPr lang="en-US" sz="1100" b="0" i="0" u="none" strike="noStrike" baseline="0">
              <a:solidFill>
                <a:srgbClr val="000000"/>
              </a:solidFill>
              <a:latin typeface="Arial"/>
              <a:cs typeface="Arial"/>
            </a:rPr>
            <a:t>=</a:t>
          </a:r>
        </a:p>
      </xdr:txBody>
    </xdr:sp>
    <xdr:clientData/>
  </xdr:twoCellAnchor>
  <xdr:twoCellAnchor>
    <xdr:from>
      <xdr:col>7</xdr:col>
      <xdr:colOff>66675</xdr:colOff>
      <xdr:row>42</xdr:row>
      <xdr:rowOff>228600</xdr:rowOff>
    </xdr:from>
    <xdr:to>
      <xdr:col>8</xdr:col>
      <xdr:colOff>28575</xdr:colOff>
      <xdr:row>44</xdr:row>
      <xdr:rowOff>38100</xdr:rowOff>
    </xdr:to>
    <xdr:sp macro="" textlink="">
      <xdr:nvSpPr>
        <xdr:cNvPr id="1475" name="Text Box 451">
          <a:extLst>
            <a:ext uri="{FF2B5EF4-FFF2-40B4-BE49-F238E27FC236}">
              <a16:creationId xmlns:a16="http://schemas.microsoft.com/office/drawing/2014/main" id="{00000000-0008-0000-0000-0000C3050000}"/>
            </a:ext>
          </a:extLst>
        </xdr:cNvPr>
        <xdr:cNvSpPr txBox="1">
          <a:spLocks noChangeArrowheads="1"/>
        </xdr:cNvSpPr>
      </xdr:nvSpPr>
      <xdr:spPr bwMode="auto">
        <a:xfrm>
          <a:off x="6419850" y="8772525"/>
          <a:ext cx="962025" cy="238125"/>
        </a:xfrm>
        <a:prstGeom prst="rect">
          <a:avLst/>
        </a:prstGeom>
        <a:noFill/>
        <a:ln w="12700">
          <a:noFill/>
          <a:prstDash val="dash"/>
          <a:miter lim="800000"/>
          <a:headEnd/>
          <a:tailEnd/>
        </a:ln>
        <a:effec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Velocity</a:t>
          </a:r>
          <a:r>
            <a:rPr lang="en-US" sz="1100" b="0" i="0" u="none" strike="noStrike" baseline="-25000">
              <a:solidFill>
                <a:srgbClr val="000000"/>
              </a:solidFill>
              <a:latin typeface="Arial"/>
              <a:cs typeface="Arial"/>
            </a:rPr>
            <a:t>outlet  </a:t>
          </a:r>
          <a:r>
            <a:rPr lang="en-US" sz="1100" b="0" i="0" u="none" strike="noStrike" baseline="0">
              <a:solidFill>
                <a:srgbClr val="000000"/>
              </a:solidFill>
              <a:latin typeface="Arial"/>
              <a:cs typeface="Arial"/>
            </a:rPr>
            <a:t>=</a:t>
          </a:r>
        </a:p>
      </xdr:txBody>
    </xdr:sp>
    <xdr:clientData/>
  </xdr:twoCellAnchor>
  <xdr:twoCellAnchor>
    <xdr:from>
      <xdr:col>5</xdr:col>
      <xdr:colOff>952500</xdr:colOff>
      <xdr:row>39</xdr:row>
      <xdr:rowOff>9525</xdr:rowOff>
    </xdr:from>
    <xdr:to>
      <xdr:col>6</xdr:col>
      <xdr:colOff>571500</xdr:colOff>
      <xdr:row>39</xdr:row>
      <xdr:rowOff>9525</xdr:rowOff>
    </xdr:to>
    <xdr:sp macro="" textlink="">
      <xdr:nvSpPr>
        <xdr:cNvPr id="59111" name="Line 452">
          <a:extLst>
            <a:ext uri="{FF2B5EF4-FFF2-40B4-BE49-F238E27FC236}">
              <a16:creationId xmlns:a16="http://schemas.microsoft.com/office/drawing/2014/main" id="{00000000-0008-0000-0000-0000E7E60000}"/>
            </a:ext>
          </a:extLst>
        </xdr:cNvPr>
        <xdr:cNvSpPr>
          <a:spLocks noChangeShapeType="1"/>
        </xdr:cNvSpPr>
      </xdr:nvSpPr>
      <xdr:spPr bwMode="auto">
        <a:xfrm flipH="1">
          <a:off x="5381625" y="8143875"/>
          <a:ext cx="58102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8</xdr:row>
      <xdr:rowOff>104775</xdr:rowOff>
    </xdr:from>
    <xdr:to>
      <xdr:col>1</xdr:col>
      <xdr:colOff>628650</xdr:colOff>
      <xdr:row>8</xdr:row>
      <xdr:rowOff>104775</xdr:rowOff>
    </xdr:to>
    <xdr:sp macro="" textlink="">
      <xdr:nvSpPr>
        <xdr:cNvPr id="59112" name="Line 453">
          <a:extLst>
            <a:ext uri="{FF2B5EF4-FFF2-40B4-BE49-F238E27FC236}">
              <a16:creationId xmlns:a16="http://schemas.microsoft.com/office/drawing/2014/main" id="{00000000-0008-0000-0000-0000E8E60000}"/>
            </a:ext>
          </a:extLst>
        </xdr:cNvPr>
        <xdr:cNvSpPr>
          <a:spLocks noChangeShapeType="1"/>
        </xdr:cNvSpPr>
      </xdr:nvSpPr>
      <xdr:spPr bwMode="auto">
        <a:xfrm>
          <a:off x="781050" y="1657350"/>
          <a:ext cx="428625" cy="0"/>
        </a:xfrm>
        <a:prstGeom prst="line">
          <a:avLst/>
        </a:prstGeom>
        <a:noFill/>
        <a:ln w="3175">
          <a:solidFill>
            <a:srgbClr val="000000"/>
          </a:solidFill>
          <a:round/>
          <a:headEnd/>
          <a:tailEnd type="stealth" w="sm" len="med"/>
        </a:ln>
        <a:extLst>
          <a:ext uri="{909E8E84-426E-40DD-AFC4-6F175D3DCCD1}">
            <a14:hiddenFill xmlns:a14="http://schemas.microsoft.com/office/drawing/2010/main">
              <a:noFill/>
            </a14:hiddenFill>
          </a:ext>
        </a:extLst>
      </xdr:spPr>
    </xdr:sp>
    <xdr:clientData/>
  </xdr:twoCellAnchor>
  <xdr:twoCellAnchor>
    <xdr:from>
      <xdr:col>4</xdr:col>
      <xdr:colOff>428625</xdr:colOff>
      <xdr:row>8</xdr:row>
      <xdr:rowOff>104775</xdr:rowOff>
    </xdr:from>
    <xdr:to>
      <xdr:col>4</xdr:col>
      <xdr:colOff>857250</xdr:colOff>
      <xdr:row>8</xdr:row>
      <xdr:rowOff>104775</xdr:rowOff>
    </xdr:to>
    <xdr:sp macro="" textlink="">
      <xdr:nvSpPr>
        <xdr:cNvPr id="59113" name="Line 454">
          <a:extLst>
            <a:ext uri="{FF2B5EF4-FFF2-40B4-BE49-F238E27FC236}">
              <a16:creationId xmlns:a16="http://schemas.microsoft.com/office/drawing/2014/main" id="{00000000-0008-0000-0000-0000E9E60000}"/>
            </a:ext>
          </a:extLst>
        </xdr:cNvPr>
        <xdr:cNvSpPr>
          <a:spLocks noChangeShapeType="1"/>
        </xdr:cNvSpPr>
      </xdr:nvSpPr>
      <xdr:spPr bwMode="auto">
        <a:xfrm>
          <a:off x="3895725" y="1657350"/>
          <a:ext cx="428625" cy="0"/>
        </a:xfrm>
        <a:prstGeom prst="line">
          <a:avLst/>
        </a:prstGeom>
        <a:noFill/>
        <a:ln w="3175">
          <a:solidFill>
            <a:srgbClr val="000000"/>
          </a:solidFill>
          <a:round/>
          <a:headEnd/>
          <a:tailEnd type="stealth" w="sm" len="med"/>
        </a:ln>
        <a:extLst>
          <a:ext uri="{909E8E84-426E-40DD-AFC4-6F175D3DCCD1}">
            <a14:hiddenFill xmlns:a14="http://schemas.microsoft.com/office/drawing/2010/main">
              <a:noFill/>
            </a14:hiddenFill>
          </a:ext>
        </a:extLst>
      </xdr:spPr>
    </xdr:sp>
    <xdr:clientData/>
  </xdr:twoCellAnchor>
  <xdr:twoCellAnchor>
    <xdr:from>
      <xdr:col>7</xdr:col>
      <xdr:colOff>142875</xdr:colOff>
      <xdr:row>8</xdr:row>
      <xdr:rowOff>114300</xdr:rowOff>
    </xdr:from>
    <xdr:to>
      <xdr:col>7</xdr:col>
      <xdr:colOff>571500</xdr:colOff>
      <xdr:row>8</xdr:row>
      <xdr:rowOff>114300</xdr:rowOff>
    </xdr:to>
    <xdr:sp macro="" textlink="">
      <xdr:nvSpPr>
        <xdr:cNvPr id="59114" name="Line 455">
          <a:extLst>
            <a:ext uri="{FF2B5EF4-FFF2-40B4-BE49-F238E27FC236}">
              <a16:creationId xmlns:a16="http://schemas.microsoft.com/office/drawing/2014/main" id="{00000000-0008-0000-0000-0000EAE60000}"/>
            </a:ext>
          </a:extLst>
        </xdr:cNvPr>
        <xdr:cNvSpPr>
          <a:spLocks noChangeShapeType="1"/>
        </xdr:cNvSpPr>
      </xdr:nvSpPr>
      <xdr:spPr bwMode="auto">
        <a:xfrm>
          <a:off x="6496050" y="1666875"/>
          <a:ext cx="428625" cy="0"/>
        </a:xfrm>
        <a:prstGeom prst="line">
          <a:avLst/>
        </a:prstGeom>
        <a:noFill/>
        <a:ln w="3175">
          <a:solidFill>
            <a:srgbClr val="000000"/>
          </a:solidFill>
          <a:round/>
          <a:headEnd/>
          <a:tailEnd type="stealth" w="sm" len="med"/>
        </a:ln>
        <a:extLst>
          <a:ext uri="{909E8E84-426E-40DD-AFC4-6F175D3DCCD1}">
            <a14:hiddenFill xmlns:a14="http://schemas.microsoft.com/office/drawing/2010/main">
              <a:noFill/>
            </a14:hiddenFill>
          </a:ext>
        </a:extLst>
      </xdr:spPr>
    </xdr:sp>
    <xdr:clientData/>
  </xdr:twoCellAnchor>
  <xdr:twoCellAnchor>
    <xdr:from>
      <xdr:col>3</xdr:col>
      <xdr:colOff>638175</xdr:colOff>
      <xdr:row>33</xdr:row>
      <xdr:rowOff>0</xdr:rowOff>
    </xdr:from>
    <xdr:to>
      <xdr:col>4</xdr:col>
      <xdr:colOff>200025</xdr:colOff>
      <xdr:row>33</xdr:row>
      <xdr:rowOff>152400</xdr:rowOff>
    </xdr:to>
    <xdr:sp macro="" textlink="">
      <xdr:nvSpPr>
        <xdr:cNvPr id="59115" name="Freeform 474">
          <a:extLst>
            <a:ext uri="{FF2B5EF4-FFF2-40B4-BE49-F238E27FC236}">
              <a16:creationId xmlns:a16="http://schemas.microsoft.com/office/drawing/2014/main" id="{00000000-0008-0000-0000-0000EBE60000}"/>
            </a:ext>
          </a:extLst>
        </xdr:cNvPr>
        <xdr:cNvSpPr>
          <a:spLocks/>
        </xdr:cNvSpPr>
      </xdr:nvSpPr>
      <xdr:spPr bwMode="auto">
        <a:xfrm>
          <a:off x="3143250" y="6886575"/>
          <a:ext cx="523875" cy="152400"/>
        </a:xfrm>
        <a:custGeom>
          <a:avLst/>
          <a:gdLst>
            <a:gd name="T0" fmla="*/ 0 w 55"/>
            <a:gd name="T1" fmla="*/ 0 h 16"/>
            <a:gd name="T2" fmla="*/ 2147483647 w 55"/>
            <a:gd name="T3" fmla="*/ 2147483647 h 16"/>
            <a:gd name="T4" fmla="*/ 2147483647 w 55"/>
            <a:gd name="T5" fmla="*/ 2147483647 h 16"/>
            <a:gd name="T6" fmla="*/ 0 60000 65536"/>
            <a:gd name="T7" fmla="*/ 0 60000 65536"/>
            <a:gd name="T8" fmla="*/ 0 60000 65536"/>
            <a:gd name="T9" fmla="*/ 0 w 55"/>
            <a:gd name="T10" fmla="*/ 0 h 16"/>
            <a:gd name="T11" fmla="*/ 55 w 55"/>
            <a:gd name="T12" fmla="*/ 16 h 16"/>
          </a:gdLst>
          <a:ahLst/>
          <a:cxnLst>
            <a:cxn ang="T6">
              <a:pos x="T0" y="T1"/>
            </a:cxn>
            <a:cxn ang="T7">
              <a:pos x="T2" y="T3"/>
            </a:cxn>
            <a:cxn ang="T8">
              <a:pos x="T4" y="T5"/>
            </a:cxn>
          </a:cxnLst>
          <a:rect l="T9" t="T10" r="T11" b="T12"/>
          <a:pathLst>
            <a:path w="55" h="16">
              <a:moveTo>
                <a:pt x="0" y="0"/>
              </a:moveTo>
              <a:cubicBezTo>
                <a:pt x="11" y="0"/>
                <a:pt x="22" y="1"/>
                <a:pt x="31" y="4"/>
              </a:cubicBezTo>
              <a:cubicBezTo>
                <a:pt x="40" y="7"/>
                <a:pt x="51" y="14"/>
                <a:pt x="55" y="16"/>
              </a:cubicBezTo>
            </a:path>
          </a:pathLst>
        </a:custGeom>
        <a:noFill/>
        <a:ln w="19050" cap="flat" cmpd="sng">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533400</xdr:colOff>
      <xdr:row>34</xdr:row>
      <xdr:rowOff>0</xdr:rowOff>
    </xdr:from>
    <xdr:to>
      <xdr:col>4</xdr:col>
      <xdr:colOff>85725</xdr:colOff>
      <xdr:row>34</xdr:row>
      <xdr:rowOff>161925</xdr:rowOff>
    </xdr:to>
    <xdr:sp macro="" textlink="">
      <xdr:nvSpPr>
        <xdr:cNvPr id="59116" name="Freeform 475">
          <a:extLst>
            <a:ext uri="{FF2B5EF4-FFF2-40B4-BE49-F238E27FC236}">
              <a16:creationId xmlns:a16="http://schemas.microsoft.com/office/drawing/2014/main" id="{00000000-0008-0000-0000-0000ECE60000}"/>
            </a:ext>
          </a:extLst>
        </xdr:cNvPr>
        <xdr:cNvSpPr>
          <a:spLocks/>
        </xdr:cNvSpPr>
      </xdr:nvSpPr>
      <xdr:spPr bwMode="auto">
        <a:xfrm>
          <a:off x="3038475" y="7077075"/>
          <a:ext cx="514350" cy="161925"/>
        </a:xfrm>
        <a:custGeom>
          <a:avLst/>
          <a:gdLst>
            <a:gd name="T0" fmla="*/ 0 w 55"/>
            <a:gd name="T1" fmla="*/ 0 h 16"/>
            <a:gd name="T2" fmla="*/ 2147483647 w 55"/>
            <a:gd name="T3" fmla="*/ 2147483647 h 16"/>
            <a:gd name="T4" fmla="*/ 2147483647 w 55"/>
            <a:gd name="T5" fmla="*/ 2147483647 h 16"/>
            <a:gd name="T6" fmla="*/ 0 60000 65536"/>
            <a:gd name="T7" fmla="*/ 0 60000 65536"/>
            <a:gd name="T8" fmla="*/ 0 60000 65536"/>
            <a:gd name="T9" fmla="*/ 0 w 55"/>
            <a:gd name="T10" fmla="*/ 0 h 16"/>
            <a:gd name="T11" fmla="*/ 55 w 55"/>
            <a:gd name="T12" fmla="*/ 16 h 16"/>
          </a:gdLst>
          <a:ahLst/>
          <a:cxnLst>
            <a:cxn ang="T6">
              <a:pos x="T0" y="T1"/>
            </a:cxn>
            <a:cxn ang="T7">
              <a:pos x="T2" y="T3"/>
            </a:cxn>
            <a:cxn ang="T8">
              <a:pos x="T4" y="T5"/>
            </a:cxn>
          </a:cxnLst>
          <a:rect l="T9" t="T10" r="T11" b="T12"/>
          <a:pathLst>
            <a:path w="55" h="16">
              <a:moveTo>
                <a:pt x="0" y="0"/>
              </a:moveTo>
              <a:cubicBezTo>
                <a:pt x="11" y="0"/>
                <a:pt x="22" y="1"/>
                <a:pt x="31" y="4"/>
              </a:cubicBezTo>
              <a:cubicBezTo>
                <a:pt x="40" y="7"/>
                <a:pt x="51" y="14"/>
                <a:pt x="55" y="16"/>
              </a:cubicBezTo>
            </a:path>
          </a:pathLst>
        </a:custGeom>
        <a:noFill/>
        <a:ln w="19050" cap="flat" cmpd="sng">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742950</xdr:colOff>
      <xdr:row>34</xdr:row>
      <xdr:rowOff>0</xdr:rowOff>
    </xdr:from>
    <xdr:to>
      <xdr:col>3</xdr:col>
      <xdr:colOff>295275</xdr:colOff>
      <xdr:row>35</xdr:row>
      <xdr:rowOff>19050</xdr:rowOff>
    </xdr:to>
    <xdr:sp macro="" textlink="">
      <xdr:nvSpPr>
        <xdr:cNvPr id="1500" name="Text Box 476">
          <a:extLst>
            <a:ext uri="{FF2B5EF4-FFF2-40B4-BE49-F238E27FC236}">
              <a16:creationId xmlns:a16="http://schemas.microsoft.com/office/drawing/2014/main" id="{00000000-0008-0000-0000-0000DC050000}"/>
            </a:ext>
          </a:extLst>
        </xdr:cNvPr>
        <xdr:cNvSpPr txBox="1">
          <a:spLocks noChangeArrowheads="1"/>
        </xdr:cNvSpPr>
      </xdr:nvSpPr>
      <xdr:spPr bwMode="auto">
        <a:xfrm>
          <a:off x="2286000" y="6896100"/>
          <a:ext cx="514350" cy="257175"/>
        </a:xfrm>
        <a:prstGeom prst="rect">
          <a:avLst/>
        </a:prstGeom>
        <a:noFill/>
        <a:ln w="12700">
          <a:noFill/>
          <a:prstDash val="dash"/>
          <a:miter lim="800000"/>
          <a:headEnd/>
          <a:tailEnd/>
        </a:ln>
        <a:effec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10y</a:t>
          </a:r>
          <a:r>
            <a:rPr lang="en-US" sz="1100" b="0" i="0" u="none" strike="noStrike" baseline="-25000">
              <a:solidFill>
                <a:srgbClr val="000000"/>
              </a:solidFill>
              <a:latin typeface="Arial"/>
              <a:cs typeface="Arial"/>
            </a:rPr>
            <a:t>c</a:t>
          </a:r>
          <a:r>
            <a:rPr lang="en-US" sz="1100" b="0" i="0" u="none" strike="noStrike" baseline="0">
              <a:solidFill>
                <a:srgbClr val="000000"/>
              </a:solidFill>
              <a:latin typeface="Arial"/>
              <a:cs typeface="Arial"/>
            </a:rPr>
            <a:t> =</a:t>
          </a:r>
        </a:p>
      </xdr:txBody>
    </xdr:sp>
    <xdr:clientData/>
  </xdr:twoCellAnchor>
  <xdr:twoCellAnchor>
    <xdr:from>
      <xdr:col>3</xdr:col>
      <xdr:colOff>933450</xdr:colOff>
      <xdr:row>34</xdr:row>
      <xdr:rowOff>104775</xdr:rowOff>
    </xdr:from>
    <xdr:to>
      <xdr:col>4</xdr:col>
      <xdr:colOff>76200</xdr:colOff>
      <xdr:row>35</xdr:row>
      <xdr:rowOff>161925</xdr:rowOff>
    </xdr:to>
    <xdr:sp macro="" textlink="">
      <xdr:nvSpPr>
        <xdr:cNvPr id="59118" name="Line 479">
          <a:extLst>
            <a:ext uri="{FF2B5EF4-FFF2-40B4-BE49-F238E27FC236}">
              <a16:creationId xmlns:a16="http://schemas.microsoft.com/office/drawing/2014/main" id="{00000000-0008-0000-0000-0000EEE60000}"/>
            </a:ext>
          </a:extLst>
        </xdr:cNvPr>
        <xdr:cNvSpPr>
          <a:spLocks noChangeShapeType="1"/>
        </xdr:cNvSpPr>
      </xdr:nvSpPr>
      <xdr:spPr bwMode="auto">
        <a:xfrm flipH="1" flipV="1">
          <a:off x="3438525" y="7181850"/>
          <a:ext cx="104775" cy="295275"/>
        </a:xfrm>
        <a:prstGeom prst="line">
          <a:avLst/>
        </a:prstGeom>
        <a:noFill/>
        <a:ln w="3175">
          <a:solidFill>
            <a:srgbClr val="000000"/>
          </a:solidFill>
          <a:round/>
          <a:headEnd/>
          <a:tailEnd type="stealth" w="sm" len="med"/>
        </a:ln>
        <a:extLst>
          <a:ext uri="{909E8E84-426E-40DD-AFC4-6F175D3DCCD1}">
            <a14:hiddenFill xmlns:a14="http://schemas.microsoft.com/office/drawing/2010/main">
              <a:noFill/>
            </a14:hiddenFill>
          </a:ext>
        </a:extLst>
      </xdr:spPr>
    </xdr:sp>
    <xdr:clientData/>
  </xdr:twoCellAnchor>
  <xdr:twoCellAnchor>
    <xdr:from>
      <xdr:col>5</xdr:col>
      <xdr:colOff>381000</xdr:colOff>
      <xdr:row>11</xdr:row>
      <xdr:rowOff>85725</xdr:rowOff>
    </xdr:from>
    <xdr:to>
      <xdr:col>5</xdr:col>
      <xdr:colOff>628650</xdr:colOff>
      <xdr:row>11</xdr:row>
      <xdr:rowOff>85725</xdr:rowOff>
    </xdr:to>
    <xdr:sp macro="" textlink="">
      <xdr:nvSpPr>
        <xdr:cNvPr id="59119" name="Line 484">
          <a:extLst>
            <a:ext uri="{FF2B5EF4-FFF2-40B4-BE49-F238E27FC236}">
              <a16:creationId xmlns:a16="http://schemas.microsoft.com/office/drawing/2014/main" id="{00000000-0008-0000-0000-0000EFE60000}"/>
            </a:ext>
          </a:extLst>
        </xdr:cNvPr>
        <xdr:cNvSpPr>
          <a:spLocks noChangeShapeType="1"/>
        </xdr:cNvSpPr>
      </xdr:nvSpPr>
      <xdr:spPr bwMode="auto">
        <a:xfrm flipH="1">
          <a:off x="4810125" y="2209800"/>
          <a:ext cx="2476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2700">
              <a:solidFill>
                <a:srgbClr val="000000"/>
              </a:solidFill>
              <a:prstDash val="dash"/>
              <a:round/>
              <a:headEnd/>
              <a:tailEnd type="triangle" w="med" len="med"/>
            </a14:hiddenLine>
          </a:ext>
        </a:extLst>
      </xdr:spPr>
    </xdr:sp>
    <xdr:clientData/>
  </xdr:twoCellAnchor>
  <xdr:twoCellAnchor>
    <xdr:from>
      <xdr:col>0</xdr:col>
      <xdr:colOff>87923</xdr:colOff>
      <xdr:row>53</xdr:row>
      <xdr:rowOff>134082</xdr:rowOff>
    </xdr:from>
    <xdr:to>
      <xdr:col>2</xdr:col>
      <xdr:colOff>21248</xdr:colOff>
      <xdr:row>58</xdr:row>
      <xdr:rowOff>66674</xdr:rowOff>
    </xdr:to>
    <xdr:sp macro="" textlink="">
      <xdr:nvSpPr>
        <xdr:cNvPr id="1521" name="Text Box 497">
          <a:extLst>
            <a:ext uri="{FF2B5EF4-FFF2-40B4-BE49-F238E27FC236}">
              <a16:creationId xmlns:a16="http://schemas.microsoft.com/office/drawing/2014/main" id="{00000000-0008-0000-0000-0000F1050000}"/>
            </a:ext>
          </a:extLst>
        </xdr:cNvPr>
        <xdr:cNvSpPr txBox="1">
          <a:spLocks noChangeArrowheads="1"/>
        </xdr:cNvSpPr>
      </xdr:nvSpPr>
      <xdr:spPr bwMode="auto">
        <a:xfrm>
          <a:off x="87923" y="11297382"/>
          <a:ext cx="1476375" cy="951767"/>
        </a:xfrm>
        <a:prstGeom prst="rect">
          <a:avLst/>
        </a:prstGeom>
        <a:noFill/>
        <a:ln w="12700">
          <a:noFill/>
          <a:miter lim="800000"/>
          <a:headEnd/>
          <a:tailEnd/>
        </a:ln>
        <a:effec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Rock height along chute is largest of  H</a:t>
          </a:r>
          <a:r>
            <a:rPr lang="en-US" sz="1100" b="0" i="0" u="none" strike="noStrike" baseline="-25000">
              <a:solidFill>
                <a:srgbClr val="000000"/>
              </a:solidFill>
              <a:latin typeface="Arial"/>
              <a:cs typeface="Arial"/>
            </a:rPr>
            <a:t>p</a:t>
          </a:r>
          <a:r>
            <a:rPr lang="en-US" sz="1100" b="0" i="0" u="none" strike="noStrike" baseline="0">
              <a:solidFill>
                <a:srgbClr val="000000"/>
              </a:solidFill>
              <a:latin typeface="Arial"/>
              <a:cs typeface="Arial"/>
            </a:rPr>
            <a:t>(Qhigh), </a:t>
          </a:r>
        </a:p>
        <a:p>
          <a:pPr algn="l" rtl="0">
            <a:defRPr sz="1000"/>
          </a:pPr>
          <a:r>
            <a:rPr lang="en-US" sz="1010" b="0" i="0" baseline="0">
              <a:latin typeface="Arial" pitchFamily="34" charset="0"/>
              <a:ea typeface="+mn-ea"/>
              <a:cs typeface="+mn-cs"/>
            </a:rPr>
            <a:t>H</a:t>
          </a:r>
          <a:r>
            <a:rPr lang="en-US" sz="1000" b="0" i="0" baseline="-25000">
              <a:latin typeface="+mn-lt"/>
              <a:ea typeface="+mn-ea"/>
              <a:cs typeface="+mn-cs"/>
            </a:rPr>
            <a:t>p</a:t>
          </a:r>
          <a:r>
            <a:rPr lang="en-US" sz="1100" b="0" i="0" baseline="0">
              <a:latin typeface="Arial" pitchFamily="34" charset="0"/>
              <a:ea typeface="+mn-ea"/>
              <a:cs typeface="+mn-cs"/>
            </a:rPr>
            <a:t>(Qlow)</a:t>
          </a:r>
          <a:r>
            <a:rPr lang="en-US" sz="1100" b="0" i="0" u="none" strike="noStrike" baseline="0">
              <a:solidFill>
                <a:srgbClr val="000000"/>
              </a:solidFill>
              <a:latin typeface="Arial" pitchFamily="34" charset="0"/>
              <a:ea typeface="+mn-ea"/>
              <a:cs typeface="Arial"/>
            </a:rPr>
            <a:t> + </a:t>
          </a:r>
          <a:r>
            <a:rPr lang="en-US" sz="1100" b="0" i="0" u="none" strike="noStrike" baseline="0">
              <a:solidFill>
                <a:srgbClr val="000000"/>
              </a:solidFill>
              <a:latin typeface="Arial"/>
              <a:cs typeface="Arial"/>
            </a:rPr>
            <a:t>FB, </a:t>
          </a:r>
        </a:p>
        <a:p>
          <a:pPr algn="l" rtl="0">
            <a:defRPr sz="1000"/>
          </a:pPr>
          <a:r>
            <a:rPr lang="en-US" sz="1100" b="0" i="0" u="none" strike="noStrike" baseline="0">
              <a:solidFill>
                <a:srgbClr val="000000"/>
              </a:solidFill>
              <a:latin typeface="Arial"/>
              <a:cs typeface="Arial"/>
            </a:rPr>
            <a:t>and z</a:t>
          </a:r>
          <a:r>
            <a:rPr lang="en-US" sz="1100" b="0" i="0" u="none" strike="noStrike" baseline="-25000">
              <a:solidFill>
                <a:srgbClr val="000000"/>
              </a:solidFill>
              <a:latin typeface="Arial"/>
              <a:cs typeface="Arial"/>
            </a:rPr>
            <a:t>2</a:t>
          </a:r>
          <a:r>
            <a:rPr lang="en-US" sz="1100" b="0" i="0" u="none" strike="noStrike" baseline="0">
              <a:solidFill>
                <a:srgbClr val="000000"/>
              </a:solidFill>
              <a:latin typeface="Arial"/>
              <a:cs typeface="Arial"/>
            </a:rPr>
            <a:t>.</a:t>
          </a:r>
        </a:p>
      </xdr:txBody>
    </xdr:sp>
    <xdr:clientData/>
  </xdr:twoCellAnchor>
  <xdr:twoCellAnchor>
    <xdr:from>
      <xdr:col>2</xdr:col>
      <xdr:colOff>228600</xdr:colOff>
      <xdr:row>51</xdr:row>
      <xdr:rowOff>161925</xdr:rowOff>
    </xdr:from>
    <xdr:to>
      <xdr:col>2</xdr:col>
      <xdr:colOff>381000</xdr:colOff>
      <xdr:row>52</xdr:row>
      <xdr:rowOff>66675</xdr:rowOff>
    </xdr:to>
    <xdr:sp macro="" textlink="">
      <xdr:nvSpPr>
        <xdr:cNvPr id="1522" name="Text Box 498">
          <a:extLst>
            <a:ext uri="{FF2B5EF4-FFF2-40B4-BE49-F238E27FC236}">
              <a16:creationId xmlns:a16="http://schemas.microsoft.com/office/drawing/2014/main" id="{00000000-0008-0000-0000-0000F2050000}"/>
            </a:ext>
          </a:extLst>
        </xdr:cNvPr>
        <xdr:cNvSpPr txBox="1">
          <a:spLocks noChangeArrowheads="1"/>
        </xdr:cNvSpPr>
      </xdr:nvSpPr>
      <xdr:spPr bwMode="auto">
        <a:xfrm>
          <a:off x="1771650" y="10829925"/>
          <a:ext cx="152400" cy="152400"/>
        </a:xfrm>
        <a:prstGeom prst="rect">
          <a:avLst/>
        </a:prstGeom>
        <a:noFill/>
        <a:ln w="12700">
          <a:noFill/>
          <a:prstDash val="dash"/>
          <a:miter lim="800000"/>
          <a:headEnd/>
          <a:tailEnd/>
        </a:ln>
        <a:effec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a:t>
          </a:r>
        </a:p>
      </xdr:txBody>
    </xdr:sp>
    <xdr:clientData/>
  </xdr:twoCellAnchor>
  <xdr:twoCellAnchor>
    <xdr:from>
      <xdr:col>0</xdr:col>
      <xdr:colOff>16852</xdr:colOff>
      <xdr:row>53</xdr:row>
      <xdr:rowOff>161193</xdr:rowOff>
    </xdr:from>
    <xdr:to>
      <xdr:col>0</xdr:col>
      <xdr:colOff>169252</xdr:colOff>
      <xdr:row>54</xdr:row>
      <xdr:rowOff>124559</xdr:rowOff>
    </xdr:to>
    <xdr:sp macro="" textlink="">
      <xdr:nvSpPr>
        <xdr:cNvPr id="1523" name="Text Box 499">
          <a:extLst>
            <a:ext uri="{FF2B5EF4-FFF2-40B4-BE49-F238E27FC236}">
              <a16:creationId xmlns:a16="http://schemas.microsoft.com/office/drawing/2014/main" id="{00000000-0008-0000-0000-0000F3050000}"/>
            </a:ext>
          </a:extLst>
        </xdr:cNvPr>
        <xdr:cNvSpPr txBox="1">
          <a:spLocks noChangeArrowheads="1"/>
        </xdr:cNvSpPr>
      </xdr:nvSpPr>
      <xdr:spPr bwMode="auto">
        <a:xfrm>
          <a:off x="16852" y="11364058"/>
          <a:ext cx="152400" cy="153866"/>
        </a:xfrm>
        <a:prstGeom prst="rect">
          <a:avLst/>
        </a:prstGeom>
        <a:noFill/>
        <a:ln w="12700">
          <a:noFill/>
          <a:prstDash val="dash"/>
          <a:miter lim="800000"/>
          <a:headEnd/>
          <a:tailEnd/>
        </a:ln>
        <a:effec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a:t>
          </a:r>
        </a:p>
      </xdr:txBody>
    </xdr:sp>
    <xdr:clientData/>
  </xdr:twoCellAnchor>
  <xdr:twoCellAnchor>
    <xdr:from>
      <xdr:col>4</xdr:col>
      <xdr:colOff>57150</xdr:colOff>
      <xdr:row>50</xdr:row>
      <xdr:rowOff>28575</xdr:rowOff>
    </xdr:from>
    <xdr:to>
      <xdr:col>4</xdr:col>
      <xdr:colOff>838200</xdr:colOff>
      <xdr:row>51</xdr:row>
      <xdr:rowOff>190500</xdr:rowOff>
    </xdr:to>
    <xdr:sp macro="" textlink="">
      <xdr:nvSpPr>
        <xdr:cNvPr id="1524" name="Text Box 500">
          <a:extLst>
            <a:ext uri="{FF2B5EF4-FFF2-40B4-BE49-F238E27FC236}">
              <a16:creationId xmlns:a16="http://schemas.microsoft.com/office/drawing/2014/main" id="{00000000-0008-0000-0000-0000F4050000}"/>
            </a:ext>
          </a:extLst>
        </xdr:cNvPr>
        <xdr:cNvSpPr txBox="1">
          <a:spLocks noChangeArrowheads="1"/>
        </xdr:cNvSpPr>
      </xdr:nvSpPr>
      <xdr:spPr bwMode="auto">
        <a:xfrm>
          <a:off x="3524250" y="10325100"/>
          <a:ext cx="781050" cy="352425"/>
        </a:xfrm>
        <a:prstGeom prst="rect">
          <a:avLst/>
        </a:prstGeom>
        <a:noFill/>
        <a:ln w="12700">
          <a:noFill/>
          <a:prstDash val="dash"/>
          <a:miter lim="800000"/>
          <a:headEnd/>
          <a:tailEnd/>
        </a:ln>
        <a:effec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Geotextile</a:t>
          </a:r>
        </a:p>
      </xdr:txBody>
    </xdr:sp>
    <xdr:clientData/>
  </xdr:twoCellAnchor>
  <xdr:twoCellAnchor>
    <xdr:from>
      <xdr:col>8</xdr:col>
      <xdr:colOff>409575</xdr:colOff>
      <xdr:row>41</xdr:row>
      <xdr:rowOff>190500</xdr:rowOff>
    </xdr:from>
    <xdr:to>
      <xdr:col>9</xdr:col>
      <xdr:colOff>314325</xdr:colOff>
      <xdr:row>42</xdr:row>
      <xdr:rowOff>200025</xdr:rowOff>
    </xdr:to>
    <xdr:sp macro="" textlink="">
      <xdr:nvSpPr>
        <xdr:cNvPr id="1525" name="Text Box 501">
          <a:extLst>
            <a:ext uri="{FF2B5EF4-FFF2-40B4-BE49-F238E27FC236}">
              <a16:creationId xmlns:a16="http://schemas.microsoft.com/office/drawing/2014/main" id="{00000000-0008-0000-0000-0000F5050000}"/>
            </a:ext>
          </a:extLst>
        </xdr:cNvPr>
        <xdr:cNvSpPr txBox="1">
          <a:spLocks noChangeArrowheads="1"/>
        </xdr:cNvSpPr>
      </xdr:nvSpPr>
      <xdr:spPr bwMode="auto">
        <a:xfrm>
          <a:off x="7762875" y="8524875"/>
          <a:ext cx="866775" cy="219075"/>
        </a:xfrm>
        <a:prstGeom prst="rect">
          <a:avLst/>
        </a:prstGeom>
        <a:noFill/>
        <a:ln w="12700">
          <a:noFill/>
          <a:prstDash val="dash"/>
          <a:miter lim="800000"/>
          <a:headEnd/>
          <a:tailEnd/>
        </a:ln>
        <a:effectLst/>
      </xdr:spPr>
      <xdr:txBody>
        <a:bodyPr vertOverflow="clip" wrap="square" lIns="27432" tIns="22860" rIns="0" bIns="0" anchor="t" upright="1"/>
        <a:lstStyle/>
        <a:p>
          <a:pPr algn="l" rtl="0">
            <a:defRPr sz="1000"/>
          </a:pPr>
          <a:r>
            <a:rPr lang="en-US" sz="1100" b="0" i="1" u="none" strike="noStrike" baseline="0">
              <a:solidFill>
                <a:srgbClr val="FF00FF"/>
              </a:solidFill>
              <a:latin typeface="Arial"/>
              <a:cs typeface="Arial"/>
            </a:rPr>
            <a:t>suggested}</a:t>
          </a:r>
        </a:p>
      </xdr:txBody>
    </xdr:sp>
    <xdr:clientData/>
  </xdr:twoCellAnchor>
  <xdr:twoCellAnchor>
    <xdr:from>
      <xdr:col>5</xdr:col>
      <xdr:colOff>400050</xdr:colOff>
      <xdr:row>2</xdr:row>
      <xdr:rowOff>152400</xdr:rowOff>
    </xdr:from>
    <xdr:to>
      <xdr:col>5</xdr:col>
      <xdr:colOff>400050</xdr:colOff>
      <xdr:row>6</xdr:row>
      <xdr:rowOff>66675</xdr:rowOff>
    </xdr:to>
    <xdr:sp macro="" textlink="">
      <xdr:nvSpPr>
        <xdr:cNvPr id="59125" name="Line 508">
          <a:extLst>
            <a:ext uri="{FF2B5EF4-FFF2-40B4-BE49-F238E27FC236}">
              <a16:creationId xmlns:a16="http://schemas.microsoft.com/office/drawing/2014/main" id="{00000000-0008-0000-0000-0000F5E60000}"/>
            </a:ext>
          </a:extLst>
        </xdr:cNvPr>
        <xdr:cNvSpPr>
          <a:spLocks noChangeShapeType="1"/>
        </xdr:cNvSpPr>
      </xdr:nvSpPr>
      <xdr:spPr bwMode="auto">
        <a:xfrm>
          <a:off x="4829175" y="657225"/>
          <a:ext cx="0" cy="6572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2700">
              <a:solidFill>
                <a:srgbClr val="000000"/>
              </a:solidFill>
              <a:prstDash val="dash"/>
              <a:round/>
              <a:headEnd/>
              <a:tailEnd/>
            </a14:hiddenLine>
          </a:ext>
        </a:extLst>
      </xdr:spPr>
    </xdr:sp>
    <xdr:clientData/>
  </xdr:twoCellAnchor>
  <xdr:twoCellAnchor>
    <xdr:from>
      <xdr:col>1</xdr:col>
      <xdr:colOff>542925</xdr:colOff>
      <xdr:row>50</xdr:row>
      <xdr:rowOff>180975</xdr:rowOff>
    </xdr:from>
    <xdr:to>
      <xdr:col>1</xdr:col>
      <xdr:colOff>628650</xdr:colOff>
      <xdr:row>51</xdr:row>
      <xdr:rowOff>95250</xdr:rowOff>
    </xdr:to>
    <xdr:sp macro="" textlink="">
      <xdr:nvSpPr>
        <xdr:cNvPr id="59126" name="Oval 526">
          <a:extLst>
            <a:ext uri="{FF2B5EF4-FFF2-40B4-BE49-F238E27FC236}">
              <a16:creationId xmlns:a16="http://schemas.microsoft.com/office/drawing/2014/main" id="{00000000-0008-0000-0000-0000F6E60000}"/>
            </a:ext>
          </a:extLst>
        </xdr:cNvPr>
        <xdr:cNvSpPr>
          <a:spLocks noChangeArrowheads="1"/>
        </xdr:cNvSpPr>
      </xdr:nvSpPr>
      <xdr:spPr bwMode="auto">
        <a:xfrm>
          <a:off x="1123950" y="10658475"/>
          <a:ext cx="85725" cy="104775"/>
        </a:xfrm>
        <a:prstGeom prst="ellipse">
          <a:avLst/>
        </a:prstGeom>
        <a:solidFill>
          <a:srgbClr val="FFFFFF"/>
        </a:solidFill>
        <a:ln w="9525">
          <a:solidFill>
            <a:srgbClr val="000000"/>
          </a:solidFill>
          <a:round/>
          <a:headEnd/>
          <a:tailEnd/>
        </a:ln>
      </xdr:spPr>
    </xdr:sp>
    <xdr:clientData/>
  </xdr:twoCellAnchor>
  <xdr:twoCellAnchor>
    <xdr:from>
      <xdr:col>3</xdr:col>
      <xdr:colOff>419100</xdr:colOff>
      <xdr:row>50</xdr:row>
      <xdr:rowOff>104775</xdr:rowOff>
    </xdr:from>
    <xdr:to>
      <xdr:col>3</xdr:col>
      <xdr:colOff>504825</xdr:colOff>
      <xdr:row>51</xdr:row>
      <xdr:rowOff>0</xdr:rowOff>
    </xdr:to>
    <xdr:sp macro="" textlink="">
      <xdr:nvSpPr>
        <xdr:cNvPr id="59127" name="Oval 527">
          <a:extLst>
            <a:ext uri="{FF2B5EF4-FFF2-40B4-BE49-F238E27FC236}">
              <a16:creationId xmlns:a16="http://schemas.microsoft.com/office/drawing/2014/main" id="{00000000-0008-0000-0000-0000F7E60000}"/>
            </a:ext>
          </a:extLst>
        </xdr:cNvPr>
        <xdr:cNvSpPr>
          <a:spLocks noChangeArrowheads="1"/>
        </xdr:cNvSpPr>
      </xdr:nvSpPr>
      <xdr:spPr bwMode="auto">
        <a:xfrm>
          <a:off x="2924175" y="10582275"/>
          <a:ext cx="85725" cy="85725"/>
        </a:xfrm>
        <a:prstGeom prst="ellipse">
          <a:avLst/>
        </a:prstGeom>
        <a:solidFill>
          <a:srgbClr val="FFFFFF"/>
        </a:solidFill>
        <a:ln w="9525">
          <a:solidFill>
            <a:srgbClr val="000000"/>
          </a:solidFill>
          <a:round/>
          <a:headEnd/>
          <a:tailEnd/>
        </a:ln>
      </xdr:spPr>
    </xdr:sp>
    <xdr:clientData/>
  </xdr:twoCellAnchor>
  <xdr:twoCellAnchor>
    <xdr:from>
      <xdr:col>3</xdr:col>
      <xdr:colOff>352425</xdr:colOff>
      <xdr:row>50</xdr:row>
      <xdr:rowOff>95250</xdr:rowOff>
    </xdr:from>
    <xdr:to>
      <xdr:col>3</xdr:col>
      <xdr:colOff>447675</xdr:colOff>
      <xdr:row>50</xdr:row>
      <xdr:rowOff>171450</xdr:rowOff>
    </xdr:to>
    <xdr:sp macro="" textlink="">
      <xdr:nvSpPr>
        <xdr:cNvPr id="59128" name="Oval 528">
          <a:extLst>
            <a:ext uri="{FF2B5EF4-FFF2-40B4-BE49-F238E27FC236}">
              <a16:creationId xmlns:a16="http://schemas.microsoft.com/office/drawing/2014/main" id="{00000000-0008-0000-0000-0000F8E60000}"/>
            </a:ext>
          </a:extLst>
        </xdr:cNvPr>
        <xdr:cNvSpPr>
          <a:spLocks noChangeArrowheads="1"/>
        </xdr:cNvSpPr>
      </xdr:nvSpPr>
      <xdr:spPr bwMode="auto">
        <a:xfrm>
          <a:off x="2857500" y="10572750"/>
          <a:ext cx="95250" cy="76200"/>
        </a:xfrm>
        <a:prstGeom prst="ellipse">
          <a:avLst/>
        </a:prstGeom>
        <a:solidFill>
          <a:srgbClr val="FFFFFF"/>
        </a:solidFill>
        <a:ln w="9525">
          <a:solidFill>
            <a:srgbClr val="000000"/>
          </a:solidFill>
          <a:round/>
          <a:headEnd/>
          <a:tailEnd/>
        </a:ln>
      </xdr:spPr>
    </xdr:sp>
    <xdr:clientData/>
  </xdr:twoCellAnchor>
  <xdr:twoCellAnchor>
    <xdr:from>
      <xdr:col>8</xdr:col>
      <xdr:colOff>400050</xdr:colOff>
      <xdr:row>9</xdr:row>
      <xdr:rowOff>0</xdr:rowOff>
    </xdr:from>
    <xdr:to>
      <xdr:col>8</xdr:col>
      <xdr:colOff>666750</xdr:colOff>
      <xdr:row>10</xdr:row>
      <xdr:rowOff>47625</xdr:rowOff>
    </xdr:to>
    <xdr:sp macro="" textlink="">
      <xdr:nvSpPr>
        <xdr:cNvPr id="1553" name="Text Box 529">
          <a:extLst>
            <a:ext uri="{FF2B5EF4-FFF2-40B4-BE49-F238E27FC236}">
              <a16:creationId xmlns:a16="http://schemas.microsoft.com/office/drawing/2014/main" id="{00000000-0008-0000-0000-000011060000}"/>
            </a:ext>
          </a:extLst>
        </xdr:cNvPr>
        <xdr:cNvSpPr txBox="1">
          <a:spLocks noChangeArrowheads="1"/>
        </xdr:cNvSpPr>
      </xdr:nvSpPr>
      <xdr:spPr bwMode="auto">
        <a:xfrm>
          <a:off x="7753350" y="1743075"/>
          <a:ext cx="266700" cy="23812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ft.</a:t>
          </a:r>
        </a:p>
      </xdr:txBody>
    </xdr:sp>
    <xdr:clientData/>
  </xdr:twoCellAnchor>
  <xdr:twoCellAnchor>
    <xdr:from>
      <xdr:col>8</xdr:col>
      <xdr:colOff>371475</xdr:colOff>
      <xdr:row>13</xdr:row>
      <xdr:rowOff>0</xdr:rowOff>
    </xdr:from>
    <xdr:to>
      <xdr:col>8</xdr:col>
      <xdr:colOff>657225</xdr:colOff>
      <xdr:row>14</xdr:row>
      <xdr:rowOff>38100</xdr:rowOff>
    </xdr:to>
    <xdr:sp macro="" textlink="">
      <xdr:nvSpPr>
        <xdr:cNvPr id="1554" name="Text Box 530">
          <a:extLst>
            <a:ext uri="{FF2B5EF4-FFF2-40B4-BE49-F238E27FC236}">
              <a16:creationId xmlns:a16="http://schemas.microsoft.com/office/drawing/2014/main" id="{00000000-0008-0000-0000-000012060000}"/>
            </a:ext>
          </a:extLst>
        </xdr:cNvPr>
        <xdr:cNvSpPr txBox="1">
          <a:spLocks noChangeArrowheads="1"/>
        </xdr:cNvSpPr>
      </xdr:nvSpPr>
      <xdr:spPr bwMode="auto">
        <a:xfrm>
          <a:off x="7724775" y="2514600"/>
          <a:ext cx="285750" cy="23812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cfs</a:t>
          </a:r>
        </a:p>
      </xdr:txBody>
    </xdr:sp>
    <xdr:clientData/>
  </xdr:twoCellAnchor>
  <xdr:twoCellAnchor>
    <xdr:from>
      <xdr:col>8</xdr:col>
      <xdr:colOff>561975</xdr:colOff>
      <xdr:row>11</xdr:row>
      <xdr:rowOff>180975</xdr:rowOff>
    </xdr:from>
    <xdr:to>
      <xdr:col>8</xdr:col>
      <xdr:colOff>952500</xdr:colOff>
      <xdr:row>13</xdr:row>
      <xdr:rowOff>28575</xdr:rowOff>
    </xdr:to>
    <xdr:sp macro="" textlink="">
      <xdr:nvSpPr>
        <xdr:cNvPr id="1555" name="Text Box 531">
          <a:extLst>
            <a:ext uri="{FF2B5EF4-FFF2-40B4-BE49-F238E27FC236}">
              <a16:creationId xmlns:a16="http://schemas.microsoft.com/office/drawing/2014/main" id="{00000000-0008-0000-0000-000013060000}"/>
            </a:ext>
          </a:extLst>
        </xdr:cNvPr>
        <xdr:cNvSpPr txBox="1">
          <a:spLocks noChangeArrowheads="1"/>
        </xdr:cNvSpPr>
      </xdr:nvSpPr>
      <xdr:spPr bwMode="auto">
        <a:xfrm>
          <a:off x="7915275" y="2305050"/>
          <a:ext cx="390525" cy="23812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ft./ft.</a:t>
          </a:r>
        </a:p>
      </xdr:txBody>
    </xdr:sp>
    <xdr:clientData/>
  </xdr:twoCellAnchor>
  <xdr:twoCellAnchor>
    <xdr:from>
      <xdr:col>8</xdr:col>
      <xdr:colOff>285750</xdr:colOff>
      <xdr:row>9</xdr:row>
      <xdr:rowOff>180975</xdr:rowOff>
    </xdr:from>
    <xdr:to>
      <xdr:col>8</xdr:col>
      <xdr:colOff>723900</xdr:colOff>
      <xdr:row>11</xdr:row>
      <xdr:rowOff>38100</xdr:rowOff>
    </xdr:to>
    <xdr:sp macro="" textlink="">
      <xdr:nvSpPr>
        <xdr:cNvPr id="1557" name="Text Box 533">
          <a:extLst>
            <a:ext uri="{FF2B5EF4-FFF2-40B4-BE49-F238E27FC236}">
              <a16:creationId xmlns:a16="http://schemas.microsoft.com/office/drawing/2014/main" id="{00000000-0008-0000-0000-000015060000}"/>
            </a:ext>
          </a:extLst>
        </xdr:cNvPr>
        <xdr:cNvSpPr txBox="1">
          <a:spLocks noChangeArrowheads="1"/>
        </xdr:cNvSpPr>
      </xdr:nvSpPr>
      <xdr:spPr bwMode="auto">
        <a:xfrm>
          <a:off x="7639050" y="1924050"/>
          <a:ext cx="438150" cy="23812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(m:1)</a:t>
          </a:r>
        </a:p>
      </xdr:txBody>
    </xdr:sp>
    <xdr:clientData/>
  </xdr:twoCellAnchor>
  <xdr:twoCellAnchor>
    <xdr:from>
      <xdr:col>5</xdr:col>
      <xdr:colOff>409575</xdr:colOff>
      <xdr:row>9</xdr:row>
      <xdr:rowOff>0</xdr:rowOff>
    </xdr:from>
    <xdr:to>
      <xdr:col>5</xdr:col>
      <xdr:colOff>647700</xdr:colOff>
      <xdr:row>10</xdr:row>
      <xdr:rowOff>47625</xdr:rowOff>
    </xdr:to>
    <xdr:sp macro="" textlink="">
      <xdr:nvSpPr>
        <xdr:cNvPr id="1559" name="Text Box 535">
          <a:extLst>
            <a:ext uri="{FF2B5EF4-FFF2-40B4-BE49-F238E27FC236}">
              <a16:creationId xmlns:a16="http://schemas.microsoft.com/office/drawing/2014/main" id="{00000000-0008-0000-0000-000017060000}"/>
            </a:ext>
          </a:extLst>
        </xdr:cNvPr>
        <xdr:cNvSpPr txBox="1">
          <a:spLocks noChangeArrowheads="1"/>
        </xdr:cNvSpPr>
      </xdr:nvSpPr>
      <xdr:spPr bwMode="auto">
        <a:xfrm>
          <a:off x="4838700" y="1743075"/>
          <a:ext cx="238125" cy="23812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ft.</a:t>
          </a:r>
        </a:p>
      </xdr:txBody>
    </xdr:sp>
    <xdr:clientData/>
  </xdr:twoCellAnchor>
  <xdr:twoCellAnchor>
    <xdr:from>
      <xdr:col>5</xdr:col>
      <xdr:colOff>295275</xdr:colOff>
      <xdr:row>13</xdr:row>
      <xdr:rowOff>0</xdr:rowOff>
    </xdr:from>
    <xdr:to>
      <xdr:col>5</xdr:col>
      <xdr:colOff>647700</xdr:colOff>
      <xdr:row>14</xdr:row>
      <xdr:rowOff>38100</xdr:rowOff>
    </xdr:to>
    <xdr:sp macro="" textlink="">
      <xdr:nvSpPr>
        <xdr:cNvPr id="1560" name="Text Box 536">
          <a:extLst>
            <a:ext uri="{FF2B5EF4-FFF2-40B4-BE49-F238E27FC236}">
              <a16:creationId xmlns:a16="http://schemas.microsoft.com/office/drawing/2014/main" id="{00000000-0008-0000-0000-000018060000}"/>
            </a:ext>
          </a:extLst>
        </xdr:cNvPr>
        <xdr:cNvSpPr txBox="1">
          <a:spLocks noChangeArrowheads="1"/>
        </xdr:cNvSpPr>
      </xdr:nvSpPr>
      <xdr:spPr bwMode="auto">
        <a:xfrm>
          <a:off x="4724400" y="2514600"/>
          <a:ext cx="352425" cy="23812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ft.</a:t>
          </a:r>
        </a:p>
      </xdr:txBody>
    </xdr:sp>
    <xdr:clientData/>
  </xdr:twoCellAnchor>
  <xdr:twoCellAnchor>
    <xdr:from>
      <xdr:col>5</xdr:col>
      <xdr:colOff>466725</xdr:colOff>
      <xdr:row>11</xdr:row>
      <xdr:rowOff>180975</xdr:rowOff>
    </xdr:from>
    <xdr:to>
      <xdr:col>5</xdr:col>
      <xdr:colOff>866775</xdr:colOff>
      <xdr:row>13</xdr:row>
      <xdr:rowOff>28575</xdr:rowOff>
    </xdr:to>
    <xdr:sp macro="" textlink="">
      <xdr:nvSpPr>
        <xdr:cNvPr id="1561" name="Text Box 537">
          <a:extLst>
            <a:ext uri="{FF2B5EF4-FFF2-40B4-BE49-F238E27FC236}">
              <a16:creationId xmlns:a16="http://schemas.microsoft.com/office/drawing/2014/main" id="{00000000-0008-0000-0000-000019060000}"/>
            </a:ext>
          </a:extLst>
        </xdr:cNvPr>
        <xdr:cNvSpPr txBox="1">
          <a:spLocks noChangeArrowheads="1"/>
        </xdr:cNvSpPr>
      </xdr:nvSpPr>
      <xdr:spPr bwMode="auto">
        <a:xfrm>
          <a:off x="4895850" y="2305050"/>
          <a:ext cx="400050" cy="23812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ft./ft. </a:t>
          </a:r>
        </a:p>
      </xdr:txBody>
    </xdr:sp>
    <xdr:clientData/>
  </xdr:twoCellAnchor>
  <xdr:twoCellAnchor>
    <xdr:from>
      <xdr:col>5</xdr:col>
      <xdr:colOff>295275</xdr:colOff>
      <xdr:row>11</xdr:row>
      <xdr:rowOff>0</xdr:rowOff>
    </xdr:from>
    <xdr:to>
      <xdr:col>5</xdr:col>
      <xdr:colOff>733425</xdr:colOff>
      <xdr:row>12</xdr:row>
      <xdr:rowOff>47625</xdr:rowOff>
    </xdr:to>
    <xdr:sp macro="" textlink="">
      <xdr:nvSpPr>
        <xdr:cNvPr id="1562" name="Text Box 538">
          <a:extLst>
            <a:ext uri="{FF2B5EF4-FFF2-40B4-BE49-F238E27FC236}">
              <a16:creationId xmlns:a16="http://schemas.microsoft.com/office/drawing/2014/main" id="{00000000-0008-0000-0000-00001A060000}"/>
            </a:ext>
          </a:extLst>
        </xdr:cNvPr>
        <xdr:cNvSpPr txBox="1">
          <a:spLocks noChangeArrowheads="1"/>
        </xdr:cNvSpPr>
      </xdr:nvSpPr>
      <xdr:spPr bwMode="auto">
        <a:xfrm>
          <a:off x="4724400" y="2124075"/>
          <a:ext cx="438150" cy="23812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(m:1) </a:t>
          </a:r>
        </a:p>
      </xdr:txBody>
    </xdr:sp>
    <xdr:clientData/>
  </xdr:twoCellAnchor>
  <xdr:twoCellAnchor>
    <xdr:from>
      <xdr:col>2</xdr:col>
      <xdr:colOff>400050</xdr:colOff>
      <xdr:row>9</xdr:row>
      <xdr:rowOff>0</xdr:rowOff>
    </xdr:from>
    <xdr:to>
      <xdr:col>2</xdr:col>
      <xdr:colOff>647700</xdr:colOff>
      <xdr:row>10</xdr:row>
      <xdr:rowOff>47625</xdr:rowOff>
    </xdr:to>
    <xdr:sp macro="" textlink="">
      <xdr:nvSpPr>
        <xdr:cNvPr id="1563" name="Text Box 539">
          <a:extLst>
            <a:ext uri="{FF2B5EF4-FFF2-40B4-BE49-F238E27FC236}">
              <a16:creationId xmlns:a16="http://schemas.microsoft.com/office/drawing/2014/main" id="{00000000-0008-0000-0000-00001B060000}"/>
            </a:ext>
          </a:extLst>
        </xdr:cNvPr>
        <xdr:cNvSpPr txBox="1">
          <a:spLocks noChangeArrowheads="1"/>
        </xdr:cNvSpPr>
      </xdr:nvSpPr>
      <xdr:spPr bwMode="auto">
        <a:xfrm>
          <a:off x="1943100" y="1743075"/>
          <a:ext cx="247650" cy="23812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ft.</a:t>
          </a:r>
        </a:p>
      </xdr:txBody>
    </xdr:sp>
    <xdr:clientData/>
  </xdr:twoCellAnchor>
  <xdr:twoCellAnchor>
    <xdr:from>
      <xdr:col>2</xdr:col>
      <xdr:colOff>285750</xdr:colOff>
      <xdr:row>13</xdr:row>
      <xdr:rowOff>0</xdr:rowOff>
    </xdr:from>
    <xdr:to>
      <xdr:col>2</xdr:col>
      <xdr:colOff>571500</xdr:colOff>
      <xdr:row>14</xdr:row>
      <xdr:rowOff>38100</xdr:rowOff>
    </xdr:to>
    <xdr:sp macro="" textlink="">
      <xdr:nvSpPr>
        <xdr:cNvPr id="1564" name="Text Box 540">
          <a:extLst>
            <a:ext uri="{FF2B5EF4-FFF2-40B4-BE49-F238E27FC236}">
              <a16:creationId xmlns:a16="http://schemas.microsoft.com/office/drawing/2014/main" id="{00000000-0008-0000-0000-00001C060000}"/>
            </a:ext>
          </a:extLst>
        </xdr:cNvPr>
        <xdr:cNvSpPr txBox="1">
          <a:spLocks noChangeArrowheads="1"/>
        </xdr:cNvSpPr>
      </xdr:nvSpPr>
      <xdr:spPr bwMode="auto">
        <a:xfrm>
          <a:off x="1828800" y="2514600"/>
          <a:ext cx="285750" cy="23812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ft.</a:t>
          </a:r>
        </a:p>
      </xdr:txBody>
    </xdr:sp>
    <xdr:clientData/>
  </xdr:twoCellAnchor>
  <xdr:twoCellAnchor>
    <xdr:from>
      <xdr:col>2</xdr:col>
      <xdr:colOff>542925</xdr:colOff>
      <xdr:row>12</xdr:row>
      <xdr:rowOff>0</xdr:rowOff>
    </xdr:from>
    <xdr:to>
      <xdr:col>2</xdr:col>
      <xdr:colOff>933450</xdr:colOff>
      <xdr:row>13</xdr:row>
      <xdr:rowOff>38100</xdr:rowOff>
    </xdr:to>
    <xdr:sp macro="" textlink="">
      <xdr:nvSpPr>
        <xdr:cNvPr id="1565" name="Text Box 541">
          <a:extLst>
            <a:ext uri="{FF2B5EF4-FFF2-40B4-BE49-F238E27FC236}">
              <a16:creationId xmlns:a16="http://schemas.microsoft.com/office/drawing/2014/main" id="{00000000-0008-0000-0000-00001D060000}"/>
            </a:ext>
          </a:extLst>
        </xdr:cNvPr>
        <xdr:cNvSpPr txBox="1">
          <a:spLocks noChangeArrowheads="1"/>
        </xdr:cNvSpPr>
      </xdr:nvSpPr>
      <xdr:spPr bwMode="auto">
        <a:xfrm>
          <a:off x="2085975" y="2314575"/>
          <a:ext cx="390525" cy="23812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ft./ft.</a:t>
          </a:r>
        </a:p>
      </xdr:txBody>
    </xdr:sp>
    <xdr:clientData/>
  </xdr:twoCellAnchor>
  <xdr:twoCellAnchor>
    <xdr:from>
      <xdr:col>2</xdr:col>
      <xdr:colOff>285750</xdr:colOff>
      <xdr:row>9</xdr:row>
      <xdr:rowOff>180975</xdr:rowOff>
    </xdr:from>
    <xdr:to>
      <xdr:col>2</xdr:col>
      <xdr:colOff>723900</xdr:colOff>
      <xdr:row>11</xdr:row>
      <xdr:rowOff>38100</xdr:rowOff>
    </xdr:to>
    <xdr:sp macro="" textlink="">
      <xdr:nvSpPr>
        <xdr:cNvPr id="1566" name="Text Box 542">
          <a:extLst>
            <a:ext uri="{FF2B5EF4-FFF2-40B4-BE49-F238E27FC236}">
              <a16:creationId xmlns:a16="http://schemas.microsoft.com/office/drawing/2014/main" id="{00000000-0008-0000-0000-00001E060000}"/>
            </a:ext>
          </a:extLst>
        </xdr:cNvPr>
        <xdr:cNvSpPr txBox="1">
          <a:spLocks noChangeArrowheads="1"/>
        </xdr:cNvSpPr>
      </xdr:nvSpPr>
      <xdr:spPr bwMode="auto">
        <a:xfrm>
          <a:off x="1828800" y="1924050"/>
          <a:ext cx="438150" cy="23812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(m:1)</a:t>
          </a:r>
        </a:p>
      </xdr:txBody>
    </xdr:sp>
    <xdr:clientData/>
  </xdr:twoCellAnchor>
  <xdr:twoCellAnchor>
    <xdr:from>
      <xdr:col>2</xdr:col>
      <xdr:colOff>476250</xdr:colOff>
      <xdr:row>16</xdr:row>
      <xdr:rowOff>9525</xdr:rowOff>
    </xdr:from>
    <xdr:to>
      <xdr:col>2</xdr:col>
      <xdr:colOff>942975</xdr:colOff>
      <xdr:row>17</xdr:row>
      <xdr:rowOff>190500</xdr:rowOff>
    </xdr:to>
    <xdr:sp macro="" textlink="">
      <xdr:nvSpPr>
        <xdr:cNvPr id="1567" name="Text Box 543">
          <a:extLst>
            <a:ext uri="{FF2B5EF4-FFF2-40B4-BE49-F238E27FC236}">
              <a16:creationId xmlns:a16="http://schemas.microsoft.com/office/drawing/2014/main" id="{00000000-0008-0000-0000-00001F060000}"/>
            </a:ext>
          </a:extLst>
        </xdr:cNvPr>
        <xdr:cNvSpPr txBox="1">
          <a:spLocks noChangeArrowheads="1"/>
        </xdr:cNvSpPr>
      </xdr:nvSpPr>
      <xdr:spPr bwMode="auto">
        <a:xfrm>
          <a:off x="2019300" y="3219450"/>
          <a:ext cx="466725" cy="37147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acres</a:t>
          </a:r>
        </a:p>
      </xdr:txBody>
    </xdr:sp>
    <xdr:clientData/>
  </xdr:twoCellAnchor>
  <xdr:twoCellAnchor>
    <xdr:from>
      <xdr:col>5</xdr:col>
      <xdr:colOff>409575</xdr:colOff>
      <xdr:row>9</xdr:row>
      <xdr:rowOff>171450</xdr:rowOff>
    </xdr:from>
    <xdr:to>
      <xdr:col>5</xdr:col>
      <xdr:colOff>742950</xdr:colOff>
      <xdr:row>11</xdr:row>
      <xdr:rowOff>28575</xdr:rowOff>
    </xdr:to>
    <xdr:sp macro="" textlink="">
      <xdr:nvSpPr>
        <xdr:cNvPr id="1568" name="Text Box 544">
          <a:extLst>
            <a:ext uri="{FF2B5EF4-FFF2-40B4-BE49-F238E27FC236}">
              <a16:creationId xmlns:a16="http://schemas.microsoft.com/office/drawing/2014/main" id="{00000000-0008-0000-0000-000020060000}"/>
            </a:ext>
          </a:extLst>
        </xdr:cNvPr>
        <xdr:cNvSpPr txBox="1">
          <a:spLocks noChangeArrowheads="1"/>
        </xdr:cNvSpPr>
      </xdr:nvSpPr>
      <xdr:spPr bwMode="auto">
        <a:xfrm>
          <a:off x="4838700" y="1914525"/>
          <a:ext cx="333375" cy="23812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(F</a:t>
          </a:r>
          <a:r>
            <a:rPr lang="en-US" sz="1200" b="0" i="0" u="none" strike="noStrike" baseline="-25000">
              <a:solidFill>
                <a:srgbClr val="000000"/>
              </a:solidFill>
              <a:latin typeface="Arial"/>
              <a:cs typeface="Arial"/>
            </a:rPr>
            <a:t>s</a:t>
          </a:r>
          <a:r>
            <a:rPr lang="en-US" sz="1200" b="0" i="0" u="none" strike="noStrike" baseline="0">
              <a:solidFill>
                <a:srgbClr val="000000"/>
              </a:solidFill>
              <a:latin typeface="Arial"/>
              <a:cs typeface="Arial"/>
            </a:rPr>
            <a:t>)</a:t>
          </a:r>
        </a:p>
      </xdr:txBody>
    </xdr:sp>
    <xdr:clientData/>
  </xdr:twoCellAnchor>
  <xdr:twoCellAnchor>
    <xdr:from>
      <xdr:col>2</xdr:col>
      <xdr:colOff>504825</xdr:colOff>
      <xdr:row>20</xdr:row>
      <xdr:rowOff>9525</xdr:rowOff>
    </xdr:from>
    <xdr:to>
      <xdr:col>2</xdr:col>
      <xdr:colOff>790575</xdr:colOff>
      <xdr:row>21</xdr:row>
      <xdr:rowOff>19050</xdr:rowOff>
    </xdr:to>
    <xdr:sp macro="" textlink="">
      <xdr:nvSpPr>
        <xdr:cNvPr id="1569" name="Text Box 545">
          <a:extLst>
            <a:ext uri="{FF2B5EF4-FFF2-40B4-BE49-F238E27FC236}">
              <a16:creationId xmlns:a16="http://schemas.microsoft.com/office/drawing/2014/main" id="{00000000-0008-0000-0000-000021060000}"/>
            </a:ext>
          </a:extLst>
        </xdr:cNvPr>
        <xdr:cNvSpPr txBox="1">
          <a:spLocks noChangeArrowheads="1"/>
        </xdr:cNvSpPr>
      </xdr:nvSpPr>
      <xdr:spPr bwMode="auto">
        <a:xfrm>
          <a:off x="2047875" y="3867150"/>
          <a:ext cx="285750" cy="23812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cfs</a:t>
          </a:r>
        </a:p>
      </xdr:txBody>
    </xdr:sp>
    <xdr:clientData/>
  </xdr:twoCellAnchor>
  <xdr:twoCellAnchor>
    <xdr:from>
      <xdr:col>2</xdr:col>
      <xdr:colOff>514350</xdr:colOff>
      <xdr:row>21</xdr:row>
      <xdr:rowOff>28575</xdr:rowOff>
    </xdr:from>
    <xdr:to>
      <xdr:col>2</xdr:col>
      <xdr:colOff>800100</xdr:colOff>
      <xdr:row>22</xdr:row>
      <xdr:rowOff>28575</xdr:rowOff>
    </xdr:to>
    <xdr:sp macro="" textlink="">
      <xdr:nvSpPr>
        <xdr:cNvPr id="1570" name="Text Box 546">
          <a:extLst>
            <a:ext uri="{FF2B5EF4-FFF2-40B4-BE49-F238E27FC236}">
              <a16:creationId xmlns:a16="http://schemas.microsoft.com/office/drawing/2014/main" id="{00000000-0008-0000-0000-000022060000}"/>
            </a:ext>
          </a:extLst>
        </xdr:cNvPr>
        <xdr:cNvSpPr txBox="1">
          <a:spLocks noChangeArrowheads="1"/>
        </xdr:cNvSpPr>
      </xdr:nvSpPr>
      <xdr:spPr bwMode="auto">
        <a:xfrm>
          <a:off x="2057400" y="4114800"/>
          <a:ext cx="285750" cy="23812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cfs</a:t>
          </a:r>
        </a:p>
      </xdr:txBody>
    </xdr:sp>
    <xdr:clientData/>
  </xdr:twoCellAnchor>
  <xdr:twoCellAnchor>
    <xdr:from>
      <xdr:col>3</xdr:col>
      <xdr:colOff>190500</xdr:colOff>
      <xdr:row>54</xdr:row>
      <xdr:rowOff>0</xdr:rowOff>
    </xdr:from>
    <xdr:to>
      <xdr:col>4</xdr:col>
      <xdr:colOff>247650</xdr:colOff>
      <xdr:row>54</xdr:row>
      <xdr:rowOff>238125</xdr:rowOff>
    </xdr:to>
    <xdr:sp macro="" textlink="">
      <xdr:nvSpPr>
        <xdr:cNvPr id="1572" name="Text Box 548">
          <a:extLst>
            <a:ext uri="{FF2B5EF4-FFF2-40B4-BE49-F238E27FC236}">
              <a16:creationId xmlns:a16="http://schemas.microsoft.com/office/drawing/2014/main" id="{00000000-0008-0000-0000-000024060000}"/>
            </a:ext>
          </a:extLst>
        </xdr:cNvPr>
        <xdr:cNvSpPr txBox="1">
          <a:spLocks noChangeArrowheads="1"/>
        </xdr:cNvSpPr>
      </xdr:nvSpPr>
      <xdr:spPr bwMode="auto">
        <a:xfrm>
          <a:off x="2695575" y="11172825"/>
          <a:ext cx="1019175" cy="238125"/>
        </a:xfrm>
        <a:prstGeom prst="rect">
          <a:avLst/>
        </a:prstGeom>
        <a:noFill/>
        <a:ln w="12700">
          <a:noFill/>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Rock </a:t>
          </a:r>
          <a:r>
            <a:rPr lang="en-US" sz="1200" b="0" i="0" u="none" strike="noStrike" baseline="-25000">
              <a:solidFill>
                <a:srgbClr val="000000"/>
              </a:solidFill>
              <a:latin typeface="Arial"/>
              <a:cs typeface="Arial"/>
            </a:rPr>
            <a:t>thickness </a:t>
          </a:r>
          <a:r>
            <a:rPr lang="en-US" sz="1200" b="0" i="0" u="none" strike="noStrike" baseline="0">
              <a:solidFill>
                <a:srgbClr val="000000"/>
              </a:solidFill>
              <a:latin typeface="Arial"/>
              <a:cs typeface="Arial"/>
            </a:rPr>
            <a:t>=</a:t>
          </a:r>
        </a:p>
      </xdr:txBody>
    </xdr:sp>
    <xdr:clientData/>
  </xdr:twoCellAnchor>
  <xdr:twoCellAnchor>
    <xdr:from>
      <xdr:col>7</xdr:col>
      <xdr:colOff>76200</xdr:colOff>
      <xdr:row>39</xdr:row>
      <xdr:rowOff>9525</xdr:rowOff>
    </xdr:from>
    <xdr:to>
      <xdr:col>7</xdr:col>
      <xdr:colOff>228600</xdr:colOff>
      <xdr:row>39</xdr:row>
      <xdr:rowOff>9525</xdr:rowOff>
    </xdr:to>
    <xdr:sp macro="" textlink="">
      <xdr:nvSpPr>
        <xdr:cNvPr id="59146" name="Line 556">
          <a:extLst>
            <a:ext uri="{FF2B5EF4-FFF2-40B4-BE49-F238E27FC236}">
              <a16:creationId xmlns:a16="http://schemas.microsoft.com/office/drawing/2014/main" id="{00000000-0008-0000-0000-00000AE70000}"/>
            </a:ext>
          </a:extLst>
        </xdr:cNvPr>
        <xdr:cNvSpPr>
          <a:spLocks noChangeShapeType="1"/>
        </xdr:cNvSpPr>
      </xdr:nvSpPr>
      <xdr:spPr bwMode="auto">
        <a:xfrm flipH="1">
          <a:off x="6429375" y="8143875"/>
          <a:ext cx="15240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76200</xdr:colOff>
      <xdr:row>39</xdr:row>
      <xdr:rowOff>9525</xdr:rowOff>
    </xdr:from>
    <xdr:to>
      <xdr:col>7</xdr:col>
      <xdr:colOff>76200</xdr:colOff>
      <xdr:row>39</xdr:row>
      <xdr:rowOff>142875</xdr:rowOff>
    </xdr:to>
    <xdr:sp macro="" textlink="">
      <xdr:nvSpPr>
        <xdr:cNvPr id="59147" name="Line 557">
          <a:extLst>
            <a:ext uri="{FF2B5EF4-FFF2-40B4-BE49-F238E27FC236}">
              <a16:creationId xmlns:a16="http://schemas.microsoft.com/office/drawing/2014/main" id="{00000000-0008-0000-0000-00000BE70000}"/>
            </a:ext>
          </a:extLst>
        </xdr:cNvPr>
        <xdr:cNvSpPr>
          <a:spLocks noChangeShapeType="1"/>
        </xdr:cNvSpPr>
      </xdr:nvSpPr>
      <xdr:spPr bwMode="auto">
        <a:xfrm>
          <a:off x="6429375" y="8143875"/>
          <a:ext cx="0" cy="1333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47625</xdr:colOff>
      <xdr:row>38</xdr:row>
      <xdr:rowOff>19050</xdr:rowOff>
    </xdr:from>
    <xdr:to>
      <xdr:col>7</xdr:col>
      <xdr:colOff>352425</xdr:colOff>
      <xdr:row>39</xdr:row>
      <xdr:rowOff>28575</xdr:rowOff>
    </xdr:to>
    <xdr:sp macro="" textlink="">
      <xdr:nvSpPr>
        <xdr:cNvPr id="1582" name="Text Box 558">
          <a:extLst>
            <a:ext uri="{FF2B5EF4-FFF2-40B4-BE49-F238E27FC236}">
              <a16:creationId xmlns:a16="http://schemas.microsoft.com/office/drawing/2014/main" id="{00000000-0008-0000-0000-00002E060000}"/>
            </a:ext>
          </a:extLst>
        </xdr:cNvPr>
        <xdr:cNvSpPr txBox="1">
          <a:spLocks noChangeArrowheads="1"/>
        </xdr:cNvSpPr>
      </xdr:nvSpPr>
      <xdr:spPr bwMode="auto">
        <a:xfrm>
          <a:off x="6400800" y="7781925"/>
          <a:ext cx="304800" cy="200025"/>
        </a:xfrm>
        <a:prstGeom prst="rect">
          <a:avLst/>
        </a:prstGeom>
        <a:noFill/>
        <a:ln w="12700">
          <a:noFill/>
          <a:prstDash val="dash"/>
          <a:miter lim="800000"/>
          <a:headEnd/>
          <a:tailEnd/>
        </a:ln>
        <a:effec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2.5</a:t>
          </a:r>
        </a:p>
        <a:p>
          <a:pPr algn="l" rtl="0">
            <a:defRPr sz="1000"/>
          </a:pPr>
          <a:endParaRPr lang="en-US" sz="1100" b="0" i="0" u="none" strike="noStrike" baseline="0">
            <a:solidFill>
              <a:srgbClr val="000000"/>
            </a:solidFill>
            <a:latin typeface="Arial"/>
            <a:cs typeface="Arial"/>
          </a:endParaRPr>
        </a:p>
      </xdr:txBody>
    </xdr:sp>
    <xdr:clientData/>
  </xdr:twoCellAnchor>
  <xdr:twoCellAnchor>
    <xdr:from>
      <xdr:col>6</xdr:col>
      <xdr:colOff>904875</xdr:colOff>
      <xdr:row>38</xdr:row>
      <xdr:rowOff>161925</xdr:rowOff>
    </xdr:from>
    <xdr:to>
      <xdr:col>7</xdr:col>
      <xdr:colOff>66675</xdr:colOff>
      <xdr:row>39</xdr:row>
      <xdr:rowOff>161925</xdr:rowOff>
    </xdr:to>
    <xdr:sp macro="" textlink="">
      <xdr:nvSpPr>
        <xdr:cNvPr id="1583" name="Text Box 559">
          <a:extLst>
            <a:ext uri="{FF2B5EF4-FFF2-40B4-BE49-F238E27FC236}">
              <a16:creationId xmlns:a16="http://schemas.microsoft.com/office/drawing/2014/main" id="{00000000-0008-0000-0000-00002F060000}"/>
            </a:ext>
          </a:extLst>
        </xdr:cNvPr>
        <xdr:cNvSpPr txBox="1">
          <a:spLocks noChangeArrowheads="1"/>
        </xdr:cNvSpPr>
      </xdr:nvSpPr>
      <xdr:spPr bwMode="auto">
        <a:xfrm>
          <a:off x="6296025" y="7924800"/>
          <a:ext cx="123825" cy="190500"/>
        </a:xfrm>
        <a:prstGeom prst="rect">
          <a:avLst/>
        </a:prstGeom>
        <a:noFill/>
        <a:ln w="12700">
          <a:noFill/>
          <a:prstDash val="dash"/>
          <a:miter lim="800000"/>
          <a:headEnd/>
          <a:tailEnd/>
        </a:ln>
        <a:effec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1</a:t>
          </a:r>
        </a:p>
      </xdr:txBody>
    </xdr:sp>
    <xdr:clientData/>
  </xdr:twoCellAnchor>
  <xdr:twoCellAnchor>
    <xdr:from>
      <xdr:col>3</xdr:col>
      <xdr:colOff>933450</xdr:colOff>
      <xdr:row>35</xdr:row>
      <xdr:rowOff>161925</xdr:rowOff>
    </xdr:from>
    <xdr:to>
      <xdr:col>4</xdr:col>
      <xdr:colOff>114300</xdr:colOff>
      <xdr:row>37</xdr:row>
      <xdr:rowOff>19050</xdr:rowOff>
    </xdr:to>
    <xdr:sp macro="" textlink="">
      <xdr:nvSpPr>
        <xdr:cNvPr id="59150" name="Freeform 563">
          <a:extLst>
            <a:ext uri="{FF2B5EF4-FFF2-40B4-BE49-F238E27FC236}">
              <a16:creationId xmlns:a16="http://schemas.microsoft.com/office/drawing/2014/main" id="{00000000-0008-0000-0000-00000EE70000}"/>
            </a:ext>
          </a:extLst>
        </xdr:cNvPr>
        <xdr:cNvSpPr>
          <a:spLocks/>
        </xdr:cNvSpPr>
      </xdr:nvSpPr>
      <xdr:spPr bwMode="auto">
        <a:xfrm>
          <a:off x="3438525" y="7477125"/>
          <a:ext cx="142875" cy="295275"/>
        </a:xfrm>
        <a:custGeom>
          <a:avLst/>
          <a:gdLst>
            <a:gd name="T0" fmla="*/ 2147483647 w 15"/>
            <a:gd name="T1" fmla="*/ 0 h 31"/>
            <a:gd name="T2" fmla="*/ 2147483647 w 15"/>
            <a:gd name="T3" fmla="*/ 2147483647 h 31"/>
            <a:gd name="T4" fmla="*/ 2147483647 w 15"/>
            <a:gd name="T5" fmla="*/ 2147483647 h 31"/>
            <a:gd name="T6" fmla="*/ 2147483647 w 15"/>
            <a:gd name="T7" fmla="*/ 2147483647 h 31"/>
            <a:gd name="T8" fmla="*/ 2147483647 w 15"/>
            <a:gd name="T9" fmla="*/ 2147483647 h 31"/>
            <a:gd name="T10" fmla="*/ 2147483647 w 15"/>
            <a:gd name="T11" fmla="*/ 2147483647 h 31"/>
            <a:gd name="T12" fmla="*/ 0 w 15"/>
            <a:gd name="T13" fmla="*/ 2147483647 h 31"/>
            <a:gd name="T14" fmla="*/ 0 60000 65536"/>
            <a:gd name="T15" fmla="*/ 0 60000 65536"/>
            <a:gd name="T16" fmla="*/ 0 60000 65536"/>
            <a:gd name="T17" fmla="*/ 0 60000 65536"/>
            <a:gd name="T18" fmla="*/ 0 60000 65536"/>
            <a:gd name="T19" fmla="*/ 0 60000 65536"/>
            <a:gd name="T20" fmla="*/ 0 60000 65536"/>
            <a:gd name="T21" fmla="*/ 0 w 15"/>
            <a:gd name="T22" fmla="*/ 0 h 31"/>
            <a:gd name="T23" fmla="*/ 15 w 15"/>
            <a:gd name="T24" fmla="*/ 31 h 31"/>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5" h="31">
              <a:moveTo>
                <a:pt x="11" y="0"/>
              </a:moveTo>
              <a:cubicBezTo>
                <a:pt x="13" y="5"/>
                <a:pt x="15" y="11"/>
                <a:pt x="15" y="15"/>
              </a:cubicBezTo>
              <a:cubicBezTo>
                <a:pt x="15" y="19"/>
                <a:pt x="14" y="22"/>
                <a:pt x="13" y="24"/>
              </a:cubicBezTo>
              <a:cubicBezTo>
                <a:pt x="12" y="26"/>
                <a:pt x="10" y="28"/>
                <a:pt x="9" y="29"/>
              </a:cubicBezTo>
              <a:cubicBezTo>
                <a:pt x="8" y="30"/>
                <a:pt x="6" y="31"/>
                <a:pt x="5" y="31"/>
              </a:cubicBezTo>
              <a:cubicBezTo>
                <a:pt x="4" y="31"/>
                <a:pt x="3" y="31"/>
                <a:pt x="2" y="31"/>
              </a:cubicBezTo>
              <a:cubicBezTo>
                <a:pt x="1" y="31"/>
                <a:pt x="0" y="31"/>
                <a:pt x="0" y="31"/>
              </a:cubicBezTo>
            </a:path>
          </a:pathLst>
        </a:custGeom>
        <a:noFill/>
        <a:ln w="3175" cap="flat" cmpd="sng">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57150</xdr:colOff>
      <xdr:row>17</xdr:row>
      <xdr:rowOff>19050</xdr:rowOff>
    </xdr:from>
    <xdr:to>
      <xdr:col>2</xdr:col>
      <xdr:colOff>38100</xdr:colOff>
      <xdr:row>18</xdr:row>
      <xdr:rowOff>38100</xdr:rowOff>
    </xdr:to>
    <xdr:sp macro="" textlink="">
      <xdr:nvSpPr>
        <xdr:cNvPr id="1594" name="Text Box 570">
          <a:extLst>
            <a:ext uri="{FF2B5EF4-FFF2-40B4-BE49-F238E27FC236}">
              <a16:creationId xmlns:a16="http://schemas.microsoft.com/office/drawing/2014/main" id="{00000000-0008-0000-0000-00003A060000}"/>
            </a:ext>
          </a:extLst>
        </xdr:cNvPr>
        <xdr:cNvSpPr txBox="1">
          <a:spLocks noChangeArrowheads="1"/>
        </xdr:cNvSpPr>
      </xdr:nvSpPr>
      <xdr:spPr bwMode="auto">
        <a:xfrm>
          <a:off x="57150" y="3228975"/>
          <a:ext cx="1524000" cy="247650"/>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Apron elev. --- Inlet =</a:t>
          </a:r>
        </a:p>
      </xdr:txBody>
    </xdr:sp>
    <xdr:clientData/>
  </xdr:twoCellAnchor>
  <xdr:twoCellAnchor>
    <xdr:from>
      <xdr:col>6</xdr:col>
      <xdr:colOff>857250</xdr:colOff>
      <xdr:row>34</xdr:row>
      <xdr:rowOff>123825</xdr:rowOff>
    </xdr:from>
    <xdr:to>
      <xdr:col>7</xdr:col>
      <xdr:colOff>457200</xdr:colOff>
      <xdr:row>35</xdr:row>
      <xdr:rowOff>95250</xdr:rowOff>
    </xdr:to>
    <xdr:sp macro="" textlink="">
      <xdr:nvSpPr>
        <xdr:cNvPr id="59152" name="Freeform 577">
          <a:extLst>
            <a:ext uri="{FF2B5EF4-FFF2-40B4-BE49-F238E27FC236}">
              <a16:creationId xmlns:a16="http://schemas.microsoft.com/office/drawing/2014/main" id="{00000000-0008-0000-0000-000010E70000}"/>
            </a:ext>
          </a:extLst>
        </xdr:cNvPr>
        <xdr:cNvSpPr>
          <a:spLocks/>
        </xdr:cNvSpPr>
      </xdr:nvSpPr>
      <xdr:spPr bwMode="auto">
        <a:xfrm>
          <a:off x="6248400" y="7200900"/>
          <a:ext cx="561975" cy="209550"/>
        </a:xfrm>
        <a:custGeom>
          <a:avLst/>
          <a:gdLst>
            <a:gd name="T0" fmla="*/ 0 w 56"/>
            <a:gd name="T1" fmla="*/ 2147483647 h 22"/>
            <a:gd name="T2" fmla="*/ 0 w 56"/>
            <a:gd name="T3" fmla="*/ 2147483647 h 22"/>
            <a:gd name="T4" fmla="*/ 2147483647 w 56"/>
            <a:gd name="T5" fmla="*/ 2147483647 h 22"/>
            <a:gd name="T6" fmla="*/ 2147483647 w 56"/>
            <a:gd name="T7" fmla="*/ 2147483647 h 22"/>
            <a:gd name="T8" fmla="*/ 2147483647 w 56"/>
            <a:gd name="T9" fmla="*/ 2147483647 h 22"/>
            <a:gd name="T10" fmla="*/ 2147483647 w 56"/>
            <a:gd name="T11" fmla="*/ 0 h 22"/>
            <a:gd name="T12" fmla="*/ 2147483647 w 56"/>
            <a:gd name="T13" fmla="*/ 0 h 22"/>
            <a:gd name="T14" fmla="*/ 2147483647 w 56"/>
            <a:gd name="T15" fmla="*/ 0 h 22"/>
            <a:gd name="T16" fmla="*/ 2147483647 w 56"/>
            <a:gd name="T17" fmla="*/ 0 h 22"/>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56"/>
            <a:gd name="T28" fmla="*/ 0 h 22"/>
            <a:gd name="T29" fmla="*/ 56 w 56"/>
            <a:gd name="T30" fmla="*/ 22 h 22"/>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56" h="22">
              <a:moveTo>
                <a:pt x="0" y="22"/>
              </a:moveTo>
              <a:cubicBezTo>
                <a:pt x="0" y="19"/>
                <a:pt x="0" y="16"/>
                <a:pt x="0" y="14"/>
              </a:cubicBezTo>
              <a:cubicBezTo>
                <a:pt x="0" y="12"/>
                <a:pt x="1" y="11"/>
                <a:pt x="1" y="10"/>
              </a:cubicBezTo>
              <a:cubicBezTo>
                <a:pt x="1" y="9"/>
                <a:pt x="1" y="8"/>
                <a:pt x="2" y="7"/>
              </a:cubicBezTo>
              <a:cubicBezTo>
                <a:pt x="3" y="6"/>
                <a:pt x="4" y="4"/>
                <a:pt x="6" y="3"/>
              </a:cubicBezTo>
              <a:cubicBezTo>
                <a:pt x="8" y="2"/>
                <a:pt x="12" y="0"/>
                <a:pt x="15" y="0"/>
              </a:cubicBezTo>
              <a:cubicBezTo>
                <a:pt x="18" y="0"/>
                <a:pt x="22" y="0"/>
                <a:pt x="25" y="0"/>
              </a:cubicBezTo>
              <a:cubicBezTo>
                <a:pt x="28" y="0"/>
                <a:pt x="31" y="0"/>
                <a:pt x="36" y="0"/>
              </a:cubicBezTo>
              <a:cubicBezTo>
                <a:pt x="41" y="0"/>
                <a:pt x="48" y="0"/>
                <a:pt x="56" y="0"/>
              </a:cubicBezTo>
            </a:path>
          </a:pathLst>
        </a:custGeom>
        <a:noFill/>
        <a:ln w="3175" cap="flat" cmpd="sng">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857250</xdr:colOff>
      <xdr:row>35</xdr:row>
      <xdr:rowOff>95250</xdr:rowOff>
    </xdr:from>
    <xdr:to>
      <xdr:col>6</xdr:col>
      <xdr:colOff>857250</xdr:colOff>
      <xdr:row>36</xdr:row>
      <xdr:rowOff>0</xdr:rowOff>
    </xdr:to>
    <xdr:sp macro="" textlink="">
      <xdr:nvSpPr>
        <xdr:cNvPr id="59153" name="Line 578">
          <a:extLst>
            <a:ext uri="{FF2B5EF4-FFF2-40B4-BE49-F238E27FC236}">
              <a16:creationId xmlns:a16="http://schemas.microsoft.com/office/drawing/2014/main" id="{00000000-0008-0000-0000-000011E70000}"/>
            </a:ext>
          </a:extLst>
        </xdr:cNvPr>
        <xdr:cNvSpPr>
          <a:spLocks noChangeShapeType="1"/>
        </xdr:cNvSpPr>
      </xdr:nvSpPr>
      <xdr:spPr bwMode="auto">
        <a:xfrm flipV="1">
          <a:off x="6248400" y="7410450"/>
          <a:ext cx="0" cy="1524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628650</xdr:colOff>
      <xdr:row>32</xdr:row>
      <xdr:rowOff>133350</xdr:rowOff>
    </xdr:from>
    <xdr:to>
      <xdr:col>7</xdr:col>
      <xdr:colOff>209550</xdr:colOff>
      <xdr:row>34</xdr:row>
      <xdr:rowOff>9525</xdr:rowOff>
    </xdr:to>
    <xdr:sp macro="" textlink="">
      <xdr:nvSpPr>
        <xdr:cNvPr id="59154" name="Freeform 581">
          <a:extLst>
            <a:ext uri="{FF2B5EF4-FFF2-40B4-BE49-F238E27FC236}">
              <a16:creationId xmlns:a16="http://schemas.microsoft.com/office/drawing/2014/main" id="{00000000-0008-0000-0000-000012E70000}"/>
            </a:ext>
          </a:extLst>
        </xdr:cNvPr>
        <xdr:cNvSpPr>
          <a:spLocks/>
        </xdr:cNvSpPr>
      </xdr:nvSpPr>
      <xdr:spPr bwMode="auto">
        <a:xfrm>
          <a:off x="6019800" y="6781800"/>
          <a:ext cx="542925" cy="304800"/>
        </a:xfrm>
        <a:custGeom>
          <a:avLst/>
          <a:gdLst>
            <a:gd name="T0" fmla="*/ 0 w 56"/>
            <a:gd name="T1" fmla="*/ 2147483647 h 32"/>
            <a:gd name="T2" fmla="*/ 0 w 56"/>
            <a:gd name="T3" fmla="*/ 2147483647 h 32"/>
            <a:gd name="T4" fmla="*/ 2147483647 w 56"/>
            <a:gd name="T5" fmla="*/ 2147483647 h 32"/>
            <a:gd name="T6" fmla="*/ 2147483647 w 56"/>
            <a:gd name="T7" fmla="*/ 2147483647 h 32"/>
            <a:gd name="T8" fmla="*/ 2147483647 w 56"/>
            <a:gd name="T9" fmla="*/ 2147483647 h 32"/>
            <a:gd name="T10" fmla="*/ 2147483647 w 56"/>
            <a:gd name="T11" fmla="*/ 0 h 32"/>
            <a:gd name="T12" fmla="*/ 2147483647 w 56"/>
            <a:gd name="T13" fmla="*/ 0 h 32"/>
            <a:gd name="T14" fmla="*/ 2147483647 w 56"/>
            <a:gd name="T15" fmla="*/ 0 h 32"/>
            <a:gd name="T16" fmla="*/ 2147483647 w 56"/>
            <a:gd name="T17" fmla="*/ 0 h 32"/>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56"/>
            <a:gd name="T28" fmla="*/ 0 h 32"/>
            <a:gd name="T29" fmla="*/ 56 w 56"/>
            <a:gd name="T30" fmla="*/ 32 h 32"/>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56" h="32">
              <a:moveTo>
                <a:pt x="0" y="32"/>
              </a:moveTo>
              <a:cubicBezTo>
                <a:pt x="0" y="28"/>
                <a:pt x="0" y="25"/>
                <a:pt x="0" y="22"/>
              </a:cubicBezTo>
              <a:cubicBezTo>
                <a:pt x="0" y="19"/>
                <a:pt x="2" y="15"/>
                <a:pt x="3" y="13"/>
              </a:cubicBezTo>
              <a:cubicBezTo>
                <a:pt x="4" y="11"/>
                <a:pt x="6" y="9"/>
                <a:pt x="8" y="7"/>
              </a:cubicBezTo>
              <a:cubicBezTo>
                <a:pt x="10" y="5"/>
                <a:pt x="13" y="3"/>
                <a:pt x="16" y="2"/>
              </a:cubicBezTo>
              <a:cubicBezTo>
                <a:pt x="19" y="1"/>
                <a:pt x="24" y="0"/>
                <a:pt x="28" y="0"/>
              </a:cubicBezTo>
              <a:cubicBezTo>
                <a:pt x="32" y="0"/>
                <a:pt x="36" y="0"/>
                <a:pt x="39" y="0"/>
              </a:cubicBezTo>
              <a:cubicBezTo>
                <a:pt x="42" y="0"/>
                <a:pt x="44" y="0"/>
                <a:pt x="47" y="0"/>
              </a:cubicBezTo>
              <a:cubicBezTo>
                <a:pt x="50" y="0"/>
                <a:pt x="53" y="0"/>
                <a:pt x="56" y="0"/>
              </a:cubicBezTo>
            </a:path>
          </a:pathLst>
        </a:custGeom>
        <a:noFill/>
        <a:ln w="3175" cap="flat" cmpd="sng">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228600</xdr:colOff>
      <xdr:row>31</xdr:row>
      <xdr:rowOff>76200</xdr:rowOff>
    </xdr:from>
    <xdr:to>
      <xdr:col>8</xdr:col>
      <xdr:colOff>352425</xdr:colOff>
      <xdr:row>32</xdr:row>
      <xdr:rowOff>47625</xdr:rowOff>
    </xdr:to>
    <xdr:sp macro="" textlink="">
      <xdr:nvSpPr>
        <xdr:cNvPr id="1606" name="Rectangle 582">
          <a:extLst>
            <a:ext uri="{FF2B5EF4-FFF2-40B4-BE49-F238E27FC236}">
              <a16:creationId xmlns:a16="http://schemas.microsoft.com/office/drawing/2014/main" id="{00000000-0008-0000-0000-000046060000}"/>
            </a:ext>
          </a:extLst>
        </xdr:cNvPr>
        <xdr:cNvSpPr>
          <a:spLocks noChangeArrowheads="1"/>
        </xdr:cNvSpPr>
      </xdr:nvSpPr>
      <xdr:spPr bwMode="auto">
        <a:xfrm>
          <a:off x="6581775" y="6305550"/>
          <a:ext cx="1123950" cy="20955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Hydraulic Jump</a:t>
          </a:r>
        </a:p>
      </xdr:txBody>
    </xdr:sp>
    <xdr:clientData/>
  </xdr:twoCellAnchor>
  <xdr:twoCellAnchor>
    <xdr:from>
      <xdr:col>2</xdr:col>
      <xdr:colOff>523875</xdr:colOff>
      <xdr:row>17</xdr:row>
      <xdr:rowOff>19050</xdr:rowOff>
    </xdr:from>
    <xdr:to>
      <xdr:col>3</xdr:col>
      <xdr:colOff>561975</xdr:colOff>
      <xdr:row>18</xdr:row>
      <xdr:rowOff>28575</xdr:rowOff>
    </xdr:to>
    <xdr:sp macro="" textlink="">
      <xdr:nvSpPr>
        <xdr:cNvPr id="1607" name="Text Box 583">
          <a:extLst>
            <a:ext uri="{FF2B5EF4-FFF2-40B4-BE49-F238E27FC236}">
              <a16:creationId xmlns:a16="http://schemas.microsoft.com/office/drawing/2014/main" id="{00000000-0008-0000-0000-000047060000}"/>
            </a:ext>
          </a:extLst>
        </xdr:cNvPr>
        <xdr:cNvSpPr txBox="1">
          <a:spLocks noChangeArrowheads="1"/>
        </xdr:cNvSpPr>
      </xdr:nvSpPr>
      <xdr:spPr bwMode="auto">
        <a:xfrm>
          <a:off x="2066925" y="3228975"/>
          <a:ext cx="1000125" cy="23812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ft. --- Outlet =</a:t>
          </a:r>
        </a:p>
      </xdr:txBody>
    </xdr:sp>
    <xdr:clientData/>
  </xdr:twoCellAnchor>
  <xdr:twoCellAnchor>
    <xdr:from>
      <xdr:col>3</xdr:col>
      <xdr:colOff>952500</xdr:colOff>
      <xdr:row>16</xdr:row>
      <xdr:rowOff>171450</xdr:rowOff>
    </xdr:from>
    <xdr:to>
      <xdr:col>5</xdr:col>
      <xdr:colOff>104775</xdr:colOff>
      <xdr:row>18</xdr:row>
      <xdr:rowOff>47625</xdr:rowOff>
    </xdr:to>
    <xdr:sp macro="" textlink="">
      <xdr:nvSpPr>
        <xdr:cNvPr id="1608" name="Text Box 584">
          <a:extLst>
            <a:ext uri="{FF2B5EF4-FFF2-40B4-BE49-F238E27FC236}">
              <a16:creationId xmlns:a16="http://schemas.microsoft.com/office/drawing/2014/main" id="{00000000-0008-0000-0000-000048060000}"/>
            </a:ext>
          </a:extLst>
        </xdr:cNvPr>
        <xdr:cNvSpPr txBox="1">
          <a:spLocks noChangeArrowheads="1"/>
        </xdr:cNvSpPr>
      </xdr:nvSpPr>
      <xdr:spPr bwMode="auto">
        <a:xfrm>
          <a:off x="3457575" y="3190875"/>
          <a:ext cx="1076325" cy="295275"/>
        </a:xfrm>
        <a:prstGeom prst="rect">
          <a:avLst/>
        </a:prstGeom>
        <a:noFill/>
        <a:ln w="12700">
          <a:noFill/>
          <a:prstDash val="dash"/>
          <a:miter lim="800000"/>
          <a:headEnd/>
          <a:tailEnd/>
        </a:ln>
        <a:effectLst/>
      </xdr:spPr>
      <xdr:txBody>
        <a:bodyPr vertOverflow="clip" wrap="square" lIns="36576" tIns="22860" rIns="0" bIns="22860" anchor="ctr" upright="1"/>
        <a:lstStyle/>
        <a:p>
          <a:pPr algn="l" rtl="0">
            <a:defRPr sz="1000"/>
          </a:pPr>
          <a:r>
            <a:rPr lang="en-US" sz="1200" b="0" i="0" u="none" strike="noStrike" baseline="0">
              <a:solidFill>
                <a:srgbClr val="000000"/>
              </a:solidFill>
              <a:latin typeface="Arial"/>
              <a:cs typeface="Arial"/>
            </a:rPr>
            <a:t>ft. --- </a:t>
          </a:r>
          <a:r>
            <a:rPr lang="en-US" sz="1200" b="0" i="0" u="none" strike="noStrike" baseline="0">
              <a:solidFill>
                <a:srgbClr val="FF00FF"/>
              </a:solidFill>
              <a:latin typeface="Arial"/>
              <a:cs typeface="Arial"/>
            </a:rPr>
            <a:t>(H</a:t>
          </a:r>
          <a:r>
            <a:rPr lang="en-US" sz="1200" b="0" i="0" u="none" strike="noStrike" baseline="-25000">
              <a:solidFill>
                <a:srgbClr val="FF00FF"/>
              </a:solidFill>
              <a:latin typeface="Arial"/>
              <a:cs typeface="Arial"/>
            </a:rPr>
            <a:t>drop</a:t>
          </a:r>
          <a:r>
            <a:rPr lang="en-US" sz="1200" b="0" i="0" u="none" strike="noStrike" baseline="0">
              <a:solidFill>
                <a:srgbClr val="FF00FF"/>
              </a:solidFill>
              <a:latin typeface="Arial"/>
              <a:cs typeface="Arial"/>
            </a:rPr>
            <a:t> =</a:t>
          </a:r>
        </a:p>
      </xdr:txBody>
    </xdr:sp>
    <xdr:clientData/>
  </xdr:twoCellAnchor>
  <xdr:twoCellAnchor>
    <xdr:from>
      <xdr:col>3</xdr:col>
      <xdr:colOff>590550</xdr:colOff>
      <xdr:row>34</xdr:row>
      <xdr:rowOff>76200</xdr:rowOff>
    </xdr:from>
    <xdr:to>
      <xdr:col>4</xdr:col>
      <xdr:colOff>133350</xdr:colOff>
      <xdr:row>35</xdr:row>
      <xdr:rowOff>38100</xdr:rowOff>
    </xdr:to>
    <xdr:sp macro="" textlink="">
      <xdr:nvSpPr>
        <xdr:cNvPr id="59158" name="Freeform 587">
          <a:extLst>
            <a:ext uri="{FF2B5EF4-FFF2-40B4-BE49-F238E27FC236}">
              <a16:creationId xmlns:a16="http://schemas.microsoft.com/office/drawing/2014/main" id="{00000000-0008-0000-0000-000016E70000}"/>
            </a:ext>
          </a:extLst>
        </xdr:cNvPr>
        <xdr:cNvSpPr>
          <a:spLocks/>
        </xdr:cNvSpPr>
      </xdr:nvSpPr>
      <xdr:spPr bwMode="auto">
        <a:xfrm>
          <a:off x="3095625" y="7153275"/>
          <a:ext cx="504825" cy="200025"/>
        </a:xfrm>
        <a:custGeom>
          <a:avLst/>
          <a:gdLst>
            <a:gd name="T0" fmla="*/ 0 w 56"/>
            <a:gd name="T1" fmla="*/ 0 h 23"/>
            <a:gd name="T2" fmla="*/ 2147483647 w 56"/>
            <a:gd name="T3" fmla="*/ 0 h 23"/>
            <a:gd name="T4" fmla="*/ 2147483647 w 56"/>
            <a:gd name="T5" fmla="*/ 2147483647 h 23"/>
            <a:gd name="T6" fmla="*/ 2147483647 w 56"/>
            <a:gd name="T7" fmla="*/ 2147483647 h 23"/>
            <a:gd name="T8" fmla="*/ 2147483647 w 56"/>
            <a:gd name="T9" fmla="*/ 2147483647 h 23"/>
            <a:gd name="T10" fmla="*/ 2147483647 w 56"/>
            <a:gd name="T11" fmla="*/ 2147483647 h 23"/>
            <a:gd name="T12" fmla="*/ 2147483647 w 56"/>
            <a:gd name="T13" fmla="*/ 2147483647 h 23"/>
            <a:gd name="T14" fmla="*/ 2147483647 w 56"/>
            <a:gd name="T15" fmla="*/ 2147483647 h 23"/>
            <a:gd name="T16" fmla="*/ 0 60000 65536"/>
            <a:gd name="T17" fmla="*/ 0 60000 65536"/>
            <a:gd name="T18" fmla="*/ 0 60000 65536"/>
            <a:gd name="T19" fmla="*/ 0 60000 65536"/>
            <a:gd name="T20" fmla="*/ 0 60000 65536"/>
            <a:gd name="T21" fmla="*/ 0 60000 65536"/>
            <a:gd name="T22" fmla="*/ 0 60000 65536"/>
            <a:gd name="T23" fmla="*/ 0 60000 65536"/>
            <a:gd name="T24" fmla="*/ 0 w 56"/>
            <a:gd name="T25" fmla="*/ 0 h 23"/>
            <a:gd name="T26" fmla="*/ 56 w 56"/>
            <a:gd name="T27" fmla="*/ 23 h 23"/>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56" h="23">
              <a:moveTo>
                <a:pt x="0" y="0"/>
              </a:moveTo>
              <a:cubicBezTo>
                <a:pt x="4" y="0"/>
                <a:pt x="8" y="0"/>
                <a:pt x="11" y="0"/>
              </a:cubicBezTo>
              <a:cubicBezTo>
                <a:pt x="14" y="0"/>
                <a:pt x="17" y="1"/>
                <a:pt x="20" y="2"/>
              </a:cubicBezTo>
              <a:cubicBezTo>
                <a:pt x="23" y="3"/>
                <a:pt x="26" y="4"/>
                <a:pt x="28" y="5"/>
              </a:cubicBezTo>
              <a:cubicBezTo>
                <a:pt x="30" y="6"/>
                <a:pt x="31" y="6"/>
                <a:pt x="33" y="7"/>
              </a:cubicBezTo>
              <a:cubicBezTo>
                <a:pt x="35" y="8"/>
                <a:pt x="35" y="7"/>
                <a:pt x="38" y="9"/>
              </a:cubicBezTo>
              <a:cubicBezTo>
                <a:pt x="41" y="11"/>
                <a:pt x="47" y="17"/>
                <a:pt x="50" y="19"/>
              </a:cubicBezTo>
              <a:cubicBezTo>
                <a:pt x="53" y="21"/>
                <a:pt x="54" y="22"/>
                <a:pt x="56" y="23"/>
              </a:cubicBezTo>
            </a:path>
          </a:pathLst>
        </a:custGeom>
        <a:noFill/>
        <a:ln w="12700" cap="flat" cmpd="sng">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114300</xdr:colOff>
      <xdr:row>35</xdr:row>
      <xdr:rowOff>28575</xdr:rowOff>
    </xdr:from>
    <xdr:to>
      <xdr:col>5</xdr:col>
      <xdr:colOff>114300</xdr:colOff>
      <xdr:row>38</xdr:row>
      <xdr:rowOff>133350</xdr:rowOff>
    </xdr:to>
    <xdr:sp macro="" textlink="">
      <xdr:nvSpPr>
        <xdr:cNvPr id="59159" name="Line 588">
          <a:extLst>
            <a:ext uri="{FF2B5EF4-FFF2-40B4-BE49-F238E27FC236}">
              <a16:creationId xmlns:a16="http://schemas.microsoft.com/office/drawing/2014/main" id="{00000000-0008-0000-0000-000017E70000}"/>
            </a:ext>
          </a:extLst>
        </xdr:cNvPr>
        <xdr:cNvSpPr>
          <a:spLocks noChangeShapeType="1"/>
        </xdr:cNvSpPr>
      </xdr:nvSpPr>
      <xdr:spPr bwMode="auto">
        <a:xfrm>
          <a:off x="3581400" y="7343775"/>
          <a:ext cx="962025" cy="733425"/>
        </a:xfrm>
        <a:prstGeom prst="line">
          <a:avLst/>
        </a:prstGeom>
        <a:noFill/>
        <a:ln w="1270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781050</xdr:colOff>
      <xdr:row>41</xdr:row>
      <xdr:rowOff>66675</xdr:rowOff>
    </xdr:from>
    <xdr:to>
      <xdr:col>6</xdr:col>
      <xdr:colOff>314325</xdr:colOff>
      <xdr:row>41</xdr:row>
      <xdr:rowOff>66675</xdr:rowOff>
    </xdr:to>
    <xdr:sp macro="" textlink="">
      <xdr:nvSpPr>
        <xdr:cNvPr id="59160" name="Line 589">
          <a:extLst>
            <a:ext uri="{FF2B5EF4-FFF2-40B4-BE49-F238E27FC236}">
              <a16:creationId xmlns:a16="http://schemas.microsoft.com/office/drawing/2014/main" id="{00000000-0008-0000-0000-000018E70000}"/>
            </a:ext>
          </a:extLst>
        </xdr:cNvPr>
        <xdr:cNvSpPr>
          <a:spLocks noChangeShapeType="1"/>
        </xdr:cNvSpPr>
      </xdr:nvSpPr>
      <xdr:spPr bwMode="auto">
        <a:xfrm>
          <a:off x="5210175" y="8582025"/>
          <a:ext cx="495300" cy="0"/>
        </a:xfrm>
        <a:prstGeom prst="line">
          <a:avLst/>
        </a:prstGeom>
        <a:noFill/>
        <a:ln w="1270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714375</xdr:colOff>
      <xdr:row>41</xdr:row>
      <xdr:rowOff>85725</xdr:rowOff>
    </xdr:from>
    <xdr:to>
      <xdr:col>7</xdr:col>
      <xdr:colOff>85725</xdr:colOff>
      <xdr:row>41</xdr:row>
      <xdr:rowOff>85725</xdr:rowOff>
    </xdr:to>
    <xdr:sp macro="" textlink="">
      <xdr:nvSpPr>
        <xdr:cNvPr id="59161" name="Line 590">
          <a:extLst>
            <a:ext uri="{FF2B5EF4-FFF2-40B4-BE49-F238E27FC236}">
              <a16:creationId xmlns:a16="http://schemas.microsoft.com/office/drawing/2014/main" id="{00000000-0008-0000-0000-000019E70000}"/>
            </a:ext>
          </a:extLst>
        </xdr:cNvPr>
        <xdr:cNvSpPr>
          <a:spLocks noChangeShapeType="1"/>
        </xdr:cNvSpPr>
      </xdr:nvSpPr>
      <xdr:spPr bwMode="auto">
        <a:xfrm>
          <a:off x="6105525" y="8601075"/>
          <a:ext cx="333375" cy="0"/>
        </a:xfrm>
        <a:prstGeom prst="line">
          <a:avLst/>
        </a:prstGeom>
        <a:noFill/>
        <a:ln w="1270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7</xdr:col>
      <xdr:colOff>85725</xdr:colOff>
      <xdr:row>40</xdr:row>
      <xdr:rowOff>142875</xdr:rowOff>
    </xdr:from>
    <xdr:to>
      <xdr:col>7</xdr:col>
      <xdr:colOff>304800</xdr:colOff>
      <xdr:row>41</xdr:row>
      <xdr:rowOff>85725</xdr:rowOff>
    </xdr:to>
    <xdr:sp macro="" textlink="">
      <xdr:nvSpPr>
        <xdr:cNvPr id="59162" name="Line 591">
          <a:extLst>
            <a:ext uri="{FF2B5EF4-FFF2-40B4-BE49-F238E27FC236}">
              <a16:creationId xmlns:a16="http://schemas.microsoft.com/office/drawing/2014/main" id="{00000000-0008-0000-0000-00001AE70000}"/>
            </a:ext>
          </a:extLst>
        </xdr:cNvPr>
        <xdr:cNvSpPr>
          <a:spLocks noChangeShapeType="1"/>
        </xdr:cNvSpPr>
      </xdr:nvSpPr>
      <xdr:spPr bwMode="auto">
        <a:xfrm flipV="1">
          <a:off x="6438900" y="8458200"/>
          <a:ext cx="219075" cy="142875"/>
        </a:xfrm>
        <a:prstGeom prst="line">
          <a:avLst/>
        </a:prstGeom>
        <a:noFill/>
        <a:ln w="1270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7</xdr:col>
      <xdr:colOff>304800</xdr:colOff>
      <xdr:row>40</xdr:row>
      <xdr:rowOff>57150</xdr:rowOff>
    </xdr:from>
    <xdr:to>
      <xdr:col>7</xdr:col>
      <xdr:colOff>304800</xdr:colOff>
      <xdr:row>40</xdr:row>
      <xdr:rowOff>142875</xdr:rowOff>
    </xdr:to>
    <xdr:sp macro="" textlink="">
      <xdr:nvSpPr>
        <xdr:cNvPr id="59163" name="Line 592">
          <a:extLst>
            <a:ext uri="{FF2B5EF4-FFF2-40B4-BE49-F238E27FC236}">
              <a16:creationId xmlns:a16="http://schemas.microsoft.com/office/drawing/2014/main" id="{00000000-0008-0000-0000-00001BE70000}"/>
            </a:ext>
          </a:extLst>
        </xdr:cNvPr>
        <xdr:cNvSpPr>
          <a:spLocks noChangeShapeType="1"/>
        </xdr:cNvSpPr>
      </xdr:nvSpPr>
      <xdr:spPr bwMode="auto">
        <a:xfrm>
          <a:off x="6657975" y="8372475"/>
          <a:ext cx="0" cy="85725"/>
        </a:xfrm>
        <a:prstGeom prst="line">
          <a:avLst/>
        </a:prstGeom>
        <a:noFill/>
        <a:ln w="1270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495300</xdr:colOff>
      <xdr:row>34</xdr:row>
      <xdr:rowOff>57150</xdr:rowOff>
    </xdr:from>
    <xdr:to>
      <xdr:col>2</xdr:col>
      <xdr:colOff>752475</xdr:colOff>
      <xdr:row>34</xdr:row>
      <xdr:rowOff>57150</xdr:rowOff>
    </xdr:to>
    <xdr:sp macro="" textlink="">
      <xdr:nvSpPr>
        <xdr:cNvPr id="59164" name="Line 593">
          <a:extLst>
            <a:ext uri="{FF2B5EF4-FFF2-40B4-BE49-F238E27FC236}">
              <a16:creationId xmlns:a16="http://schemas.microsoft.com/office/drawing/2014/main" id="{00000000-0008-0000-0000-00001CE70000}"/>
            </a:ext>
          </a:extLst>
        </xdr:cNvPr>
        <xdr:cNvSpPr>
          <a:spLocks noChangeShapeType="1"/>
        </xdr:cNvSpPr>
      </xdr:nvSpPr>
      <xdr:spPr bwMode="auto">
        <a:xfrm flipH="1">
          <a:off x="2038350" y="7134225"/>
          <a:ext cx="257175" cy="0"/>
        </a:xfrm>
        <a:prstGeom prst="line">
          <a:avLst/>
        </a:prstGeom>
        <a:noFill/>
        <a:ln w="1270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495300</xdr:colOff>
      <xdr:row>34</xdr:row>
      <xdr:rowOff>0</xdr:rowOff>
    </xdr:from>
    <xdr:to>
      <xdr:col>2</xdr:col>
      <xdr:colOff>495300</xdr:colOff>
      <xdr:row>34</xdr:row>
      <xdr:rowOff>66675</xdr:rowOff>
    </xdr:to>
    <xdr:sp macro="" textlink="">
      <xdr:nvSpPr>
        <xdr:cNvPr id="59165" name="Line 594">
          <a:extLst>
            <a:ext uri="{FF2B5EF4-FFF2-40B4-BE49-F238E27FC236}">
              <a16:creationId xmlns:a16="http://schemas.microsoft.com/office/drawing/2014/main" id="{00000000-0008-0000-0000-00001DE70000}"/>
            </a:ext>
          </a:extLst>
        </xdr:cNvPr>
        <xdr:cNvSpPr>
          <a:spLocks noChangeShapeType="1"/>
        </xdr:cNvSpPr>
      </xdr:nvSpPr>
      <xdr:spPr bwMode="auto">
        <a:xfrm>
          <a:off x="2038350" y="7077075"/>
          <a:ext cx="0" cy="66675"/>
        </a:xfrm>
        <a:prstGeom prst="line">
          <a:avLst/>
        </a:prstGeom>
        <a:noFill/>
        <a:ln w="1270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390525</xdr:colOff>
      <xdr:row>50</xdr:row>
      <xdr:rowOff>104775</xdr:rowOff>
    </xdr:from>
    <xdr:to>
      <xdr:col>1</xdr:col>
      <xdr:colOff>542925</xdr:colOff>
      <xdr:row>51</xdr:row>
      <xdr:rowOff>219075</xdr:rowOff>
    </xdr:to>
    <xdr:sp macro="" textlink="">
      <xdr:nvSpPr>
        <xdr:cNvPr id="59166" name="Line 595">
          <a:extLst>
            <a:ext uri="{FF2B5EF4-FFF2-40B4-BE49-F238E27FC236}">
              <a16:creationId xmlns:a16="http://schemas.microsoft.com/office/drawing/2014/main" id="{00000000-0008-0000-0000-00001EE70000}"/>
            </a:ext>
          </a:extLst>
        </xdr:cNvPr>
        <xdr:cNvSpPr>
          <a:spLocks noChangeShapeType="1"/>
        </xdr:cNvSpPr>
      </xdr:nvSpPr>
      <xdr:spPr bwMode="auto">
        <a:xfrm>
          <a:off x="971550" y="10582275"/>
          <a:ext cx="152400" cy="304800"/>
        </a:xfrm>
        <a:prstGeom prst="line">
          <a:avLst/>
        </a:prstGeom>
        <a:noFill/>
        <a:ln w="1270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781050</xdr:colOff>
      <xdr:row>53</xdr:row>
      <xdr:rowOff>180975</xdr:rowOff>
    </xdr:from>
    <xdr:to>
      <xdr:col>1</xdr:col>
      <xdr:colOff>866775</xdr:colOff>
      <xdr:row>54</xdr:row>
      <xdr:rowOff>104775</xdr:rowOff>
    </xdr:to>
    <xdr:sp macro="" textlink="">
      <xdr:nvSpPr>
        <xdr:cNvPr id="59167" name="Line 596">
          <a:extLst>
            <a:ext uri="{FF2B5EF4-FFF2-40B4-BE49-F238E27FC236}">
              <a16:creationId xmlns:a16="http://schemas.microsoft.com/office/drawing/2014/main" id="{00000000-0008-0000-0000-00001FE70000}"/>
            </a:ext>
          </a:extLst>
        </xdr:cNvPr>
        <xdr:cNvSpPr>
          <a:spLocks noChangeShapeType="1"/>
        </xdr:cNvSpPr>
      </xdr:nvSpPr>
      <xdr:spPr bwMode="auto">
        <a:xfrm>
          <a:off x="1362075" y="11344275"/>
          <a:ext cx="85725" cy="114300"/>
        </a:xfrm>
        <a:prstGeom prst="line">
          <a:avLst/>
        </a:prstGeom>
        <a:noFill/>
        <a:ln w="1270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866775</xdr:colOff>
      <xdr:row>54</xdr:row>
      <xdr:rowOff>104775</xdr:rowOff>
    </xdr:from>
    <xdr:to>
      <xdr:col>2</xdr:col>
      <xdr:colOff>266700</xdr:colOff>
      <xdr:row>54</xdr:row>
      <xdr:rowOff>104775</xdr:rowOff>
    </xdr:to>
    <xdr:sp macro="" textlink="">
      <xdr:nvSpPr>
        <xdr:cNvPr id="59168" name="Line 597">
          <a:extLst>
            <a:ext uri="{FF2B5EF4-FFF2-40B4-BE49-F238E27FC236}">
              <a16:creationId xmlns:a16="http://schemas.microsoft.com/office/drawing/2014/main" id="{00000000-0008-0000-0000-000020E70000}"/>
            </a:ext>
          </a:extLst>
        </xdr:cNvPr>
        <xdr:cNvSpPr>
          <a:spLocks noChangeShapeType="1"/>
        </xdr:cNvSpPr>
      </xdr:nvSpPr>
      <xdr:spPr bwMode="auto">
        <a:xfrm>
          <a:off x="1447800" y="11458575"/>
          <a:ext cx="361950" cy="0"/>
        </a:xfrm>
        <a:prstGeom prst="line">
          <a:avLst/>
        </a:prstGeom>
        <a:noFill/>
        <a:ln w="1270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657225</xdr:colOff>
      <xdr:row>54</xdr:row>
      <xdr:rowOff>104775</xdr:rowOff>
    </xdr:from>
    <xdr:to>
      <xdr:col>3</xdr:col>
      <xdr:colOff>114300</xdr:colOff>
      <xdr:row>54</xdr:row>
      <xdr:rowOff>104775</xdr:rowOff>
    </xdr:to>
    <xdr:sp macro="" textlink="">
      <xdr:nvSpPr>
        <xdr:cNvPr id="59169" name="Line 598">
          <a:extLst>
            <a:ext uri="{FF2B5EF4-FFF2-40B4-BE49-F238E27FC236}">
              <a16:creationId xmlns:a16="http://schemas.microsoft.com/office/drawing/2014/main" id="{00000000-0008-0000-0000-000021E70000}"/>
            </a:ext>
          </a:extLst>
        </xdr:cNvPr>
        <xdr:cNvSpPr>
          <a:spLocks noChangeShapeType="1"/>
        </xdr:cNvSpPr>
      </xdr:nvSpPr>
      <xdr:spPr bwMode="auto">
        <a:xfrm>
          <a:off x="2200275" y="11458575"/>
          <a:ext cx="419100" cy="0"/>
        </a:xfrm>
        <a:prstGeom prst="line">
          <a:avLst/>
        </a:prstGeom>
        <a:noFill/>
        <a:ln w="1270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114300</xdr:colOff>
      <xdr:row>50</xdr:row>
      <xdr:rowOff>104775</xdr:rowOff>
    </xdr:from>
    <xdr:to>
      <xdr:col>3</xdr:col>
      <xdr:colOff>628650</xdr:colOff>
      <xdr:row>54</xdr:row>
      <xdr:rowOff>95250</xdr:rowOff>
    </xdr:to>
    <xdr:sp macro="" textlink="">
      <xdr:nvSpPr>
        <xdr:cNvPr id="59170" name="Line 599">
          <a:extLst>
            <a:ext uri="{FF2B5EF4-FFF2-40B4-BE49-F238E27FC236}">
              <a16:creationId xmlns:a16="http://schemas.microsoft.com/office/drawing/2014/main" id="{00000000-0008-0000-0000-000022E70000}"/>
            </a:ext>
          </a:extLst>
        </xdr:cNvPr>
        <xdr:cNvSpPr>
          <a:spLocks noChangeShapeType="1"/>
        </xdr:cNvSpPr>
      </xdr:nvSpPr>
      <xdr:spPr bwMode="auto">
        <a:xfrm flipV="1">
          <a:off x="2619375" y="10582275"/>
          <a:ext cx="514350" cy="866775"/>
        </a:xfrm>
        <a:prstGeom prst="line">
          <a:avLst/>
        </a:prstGeom>
        <a:noFill/>
        <a:ln w="1270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542925</xdr:colOff>
      <xdr:row>50</xdr:row>
      <xdr:rowOff>104775</xdr:rowOff>
    </xdr:from>
    <xdr:to>
      <xdr:col>3</xdr:col>
      <xdr:colOff>638175</xdr:colOff>
      <xdr:row>50</xdr:row>
      <xdr:rowOff>104775</xdr:rowOff>
    </xdr:to>
    <xdr:sp macro="" textlink="">
      <xdr:nvSpPr>
        <xdr:cNvPr id="59171" name="Line 600">
          <a:extLst>
            <a:ext uri="{FF2B5EF4-FFF2-40B4-BE49-F238E27FC236}">
              <a16:creationId xmlns:a16="http://schemas.microsoft.com/office/drawing/2014/main" id="{00000000-0008-0000-0000-000023E70000}"/>
            </a:ext>
          </a:extLst>
        </xdr:cNvPr>
        <xdr:cNvSpPr>
          <a:spLocks noChangeShapeType="1"/>
        </xdr:cNvSpPr>
      </xdr:nvSpPr>
      <xdr:spPr bwMode="auto">
        <a:xfrm>
          <a:off x="3048000" y="10582275"/>
          <a:ext cx="95250" cy="0"/>
        </a:xfrm>
        <a:prstGeom prst="line">
          <a:avLst/>
        </a:prstGeom>
        <a:noFill/>
        <a:ln w="1270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400050</xdr:colOff>
      <xdr:row>50</xdr:row>
      <xdr:rowOff>104775</xdr:rowOff>
    </xdr:from>
    <xdr:to>
      <xdr:col>1</xdr:col>
      <xdr:colOff>476250</xdr:colOff>
      <xdr:row>50</xdr:row>
      <xdr:rowOff>104775</xdr:rowOff>
    </xdr:to>
    <xdr:sp macro="" textlink="">
      <xdr:nvSpPr>
        <xdr:cNvPr id="59172" name="Line 601">
          <a:extLst>
            <a:ext uri="{FF2B5EF4-FFF2-40B4-BE49-F238E27FC236}">
              <a16:creationId xmlns:a16="http://schemas.microsoft.com/office/drawing/2014/main" id="{00000000-0008-0000-0000-000024E70000}"/>
            </a:ext>
          </a:extLst>
        </xdr:cNvPr>
        <xdr:cNvSpPr>
          <a:spLocks noChangeShapeType="1"/>
        </xdr:cNvSpPr>
      </xdr:nvSpPr>
      <xdr:spPr bwMode="auto">
        <a:xfrm flipH="1">
          <a:off x="981075" y="10582275"/>
          <a:ext cx="76200" cy="0"/>
        </a:xfrm>
        <a:prstGeom prst="line">
          <a:avLst/>
        </a:prstGeom>
        <a:noFill/>
        <a:ln w="1270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428625</xdr:colOff>
      <xdr:row>52</xdr:row>
      <xdr:rowOff>9525</xdr:rowOff>
    </xdr:from>
    <xdr:to>
      <xdr:col>3</xdr:col>
      <xdr:colOff>942975</xdr:colOff>
      <xdr:row>52</xdr:row>
      <xdr:rowOff>228600</xdr:rowOff>
    </xdr:to>
    <xdr:sp macro="" textlink="">
      <xdr:nvSpPr>
        <xdr:cNvPr id="59173" name="Line 602">
          <a:extLst>
            <a:ext uri="{FF2B5EF4-FFF2-40B4-BE49-F238E27FC236}">
              <a16:creationId xmlns:a16="http://schemas.microsoft.com/office/drawing/2014/main" id="{00000000-0008-0000-0000-000025E70000}"/>
            </a:ext>
          </a:extLst>
        </xdr:cNvPr>
        <xdr:cNvSpPr>
          <a:spLocks noChangeShapeType="1"/>
        </xdr:cNvSpPr>
      </xdr:nvSpPr>
      <xdr:spPr bwMode="auto">
        <a:xfrm>
          <a:off x="2933700" y="10925175"/>
          <a:ext cx="514350" cy="219075"/>
        </a:xfrm>
        <a:prstGeom prst="line">
          <a:avLst/>
        </a:prstGeom>
        <a:noFill/>
        <a:ln w="3175">
          <a:solidFill>
            <a:srgbClr val="000000"/>
          </a:solidFill>
          <a:round/>
          <a:headEnd type="stealth" w="sm" len="med"/>
          <a:tailEnd/>
        </a:ln>
        <a:extLst>
          <a:ext uri="{909E8E84-426E-40DD-AFC4-6F175D3DCCD1}">
            <a14:hiddenFill xmlns:a14="http://schemas.microsoft.com/office/drawing/2010/main">
              <a:noFill/>
            </a14:hiddenFill>
          </a:ext>
        </a:extLst>
      </xdr:spPr>
    </xdr:sp>
    <xdr:clientData/>
  </xdr:twoCellAnchor>
  <xdr:twoCellAnchor>
    <xdr:from>
      <xdr:col>4</xdr:col>
      <xdr:colOff>9525</xdr:colOff>
      <xdr:row>52</xdr:row>
      <xdr:rowOff>47625</xdr:rowOff>
    </xdr:from>
    <xdr:to>
      <xdr:col>5</xdr:col>
      <xdr:colOff>0</xdr:colOff>
      <xdr:row>54</xdr:row>
      <xdr:rowOff>19050</xdr:rowOff>
    </xdr:to>
    <xdr:sp macro="" textlink="">
      <xdr:nvSpPr>
        <xdr:cNvPr id="1627" name="Text Box 603">
          <a:extLst>
            <a:ext uri="{FF2B5EF4-FFF2-40B4-BE49-F238E27FC236}">
              <a16:creationId xmlns:a16="http://schemas.microsoft.com/office/drawing/2014/main" id="{00000000-0008-0000-0000-00005B060000}"/>
            </a:ext>
          </a:extLst>
        </xdr:cNvPr>
        <xdr:cNvSpPr txBox="1">
          <a:spLocks noChangeArrowheads="1"/>
        </xdr:cNvSpPr>
      </xdr:nvSpPr>
      <xdr:spPr bwMode="auto">
        <a:xfrm>
          <a:off x="3476625" y="10782300"/>
          <a:ext cx="952500" cy="409575"/>
        </a:xfrm>
        <a:prstGeom prst="rect">
          <a:avLst/>
        </a:prstGeom>
        <a:noFill/>
        <a:ln w="12700">
          <a:noFill/>
          <a:prstDash val="dash"/>
          <a:miter lim="800000"/>
          <a:headEnd/>
          <a:tailEnd/>
        </a:ln>
        <a:effec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Rock Chute</a:t>
          </a:r>
        </a:p>
        <a:p>
          <a:pPr algn="l" rtl="0">
            <a:defRPr sz="1000"/>
          </a:pPr>
          <a:r>
            <a:rPr lang="en-US" sz="1100" b="0" i="0" u="none" strike="noStrike" baseline="0">
              <a:solidFill>
                <a:srgbClr val="000000"/>
              </a:solidFill>
              <a:latin typeface="Arial"/>
              <a:cs typeface="Arial"/>
            </a:rPr>
            <a:t>Bedding</a:t>
          </a:r>
        </a:p>
      </xdr:txBody>
    </xdr:sp>
    <xdr:clientData/>
  </xdr:twoCellAnchor>
  <xdr:twoCellAnchor>
    <xdr:from>
      <xdr:col>5</xdr:col>
      <xdr:colOff>466725</xdr:colOff>
      <xdr:row>40</xdr:row>
      <xdr:rowOff>28575</xdr:rowOff>
    </xdr:from>
    <xdr:to>
      <xdr:col>5</xdr:col>
      <xdr:colOff>781050</xdr:colOff>
      <xdr:row>41</xdr:row>
      <xdr:rowOff>66675</xdr:rowOff>
    </xdr:to>
    <xdr:sp macro="" textlink="">
      <xdr:nvSpPr>
        <xdr:cNvPr id="59175" name="Line 604">
          <a:extLst>
            <a:ext uri="{FF2B5EF4-FFF2-40B4-BE49-F238E27FC236}">
              <a16:creationId xmlns:a16="http://schemas.microsoft.com/office/drawing/2014/main" id="{00000000-0008-0000-0000-000027E70000}"/>
            </a:ext>
          </a:extLst>
        </xdr:cNvPr>
        <xdr:cNvSpPr>
          <a:spLocks noChangeShapeType="1"/>
        </xdr:cNvSpPr>
      </xdr:nvSpPr>
      <xdr:spPr bwMode="auto">
        <a:xfrm flipH="1" flipV="1">
          <a:off x="4895850" y="8343900"/>
          <a:ext cx="314325" cy="238125"/>
        </a:xfrm>
        <a:prstGeom prst="line">
          <a:avLst/>
        </a:prstGeom>
        <a:noFill/>
        <a:ln w="1270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76200</xdr:colOff>
      <xdr:row>42</xdr:row>
      <xdr:rowOff>47625</xdr:rowOff>
    </xdr:from>
    <xdr:to>
      <xdr:col>6</xdr:col>
      <xdr:colOff>171450</xdr:colOff>
      <xdr:row>44</xdr:row>
      <xdr:rowOff>152400</xdr:rowOff>
    </xdr:to>
    <xdr:sp macro="" textlink="">
      <xdr:nvSpPr>
        <xdr:cNvPr id="1629" name="Text Box 605">
          <a:extLst>
            <a:ext uri="{FF2B5EF4-FFF2-40B4-BE49-F238E27FC236}">
              <a16:creationId xmlns:a16="http://schemas.microsoft.com/office/drawing/2014/main" id="{00000000-0008-0000-0000-00005D060000}"/>
            </a:ext>
          </a:extLst>
        </xdr:cNvPr>
        <xdr:cNvSpPr txBox="1">
          <a:spLocks noChangeArrowheads="1"/>
        </xdr:cNvSpPr>
      </xdr:nvSpPr>
      <xdr:spPr bwMode="auto">
        <a:xfrm>
          <a:off x="4505325" y="8591550"/>
          <a:ext cx="1057275" cy="533400"/>
        </a:xfrm>
        <a:prstGeom prst="rect">
          <a:avLst/>
        </a:prstGeom>
        <a:noFill/>
        <a:ln w="12700">
          <a:noFill/>
          <a:prstDash val="dash"/>
          <a:miter lim="800000"/>
          <a:headEnd/>
          <a:tailEnd/>
        </a:ln>
        <a:effec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 Rock </a:t>
          </a:r>
        </a:p>
        <a:p>
          <a:pPr algn="l" rtl="0">
            <a:defRPr sz="1000"/>
          </a:pPr>
          <a:r>
            <a:rPr lang="en-US" sz="1100" b="0" i="0" u="none" strike="noStrike" baseline="0">
              <a:solidFill>
                <a:srgbClr val="000000"/>
              </a:solidFill>
              <a:latin typeface="Arial"/>
              <a:cs typeface="Arial"/>
            </a:rPr>
            <a:t> Chute Bedding</a:t>
          </a:r>
        </a:p>
      </xdr:txBody>
    </xdr:sp>
    <xdr:clientData/>
  </xdr:twoCellAnchor>
  <xdr:twoCellAnchor>
    <xdr:from>
      <xdr:col>5</xdr:col>
      <xdr:colOff>466725</xdr:colOff>
      <xdr:row>40</xdr:row>
      <xdr:rowOff>180975</xdr:rowOff>
    </xdr:from>
    <xdr:to>
      <xdr:col>5</xdr:col>
      <xdr:colOff>647700</xdr:colOff>
      <xdr:row>42</xdr:row>
      <xdr:rowOff>76200</xdr:rowOff>
    </xdr:to>
    <xdr:sp macro="" textlink="">
      <xdr:nvSpPr>
        <xdr:cNvPr id="59177" name="Line 606">
          <a:extLst>
            <a:ext uri="{FF2B5EF4-FFF2-40B4-BE49-F238E27FC236}">
              <a16:creationId xmlns:a16="http://schemas.microsoft.com/office/drawing/2014/main" id="{00000000-0008-0000-0000-000029E70000}"/>
            </a:ext>
          </a:extLst>
        </xdr:cNvPr>
        <xdr:cNvSpPr>
          <a:spLocks noChangeShapeType="1"/>
        </xdr:cNvSpPr>
      </xdr:nvSpPr>
      <xdr:spPr bwMode="auto">
        <a:xfrm flipV="1">
          <a:off x="4895850" y="8496300"/>
          <a:ext cx="180975" cy="304800"/>
        </a:xfrm>
        <a:prstGeom prst="line">
          <a:avLst/>
        </a:prstGeom>
        <a:noFill/>
        <a:ln w="3175">
          <a:solidFill>
            <a:srgbClr val="000000"/>
          </a:solidFill>
          <a:round/>
          <a:headEnd/>
          <a:tailEnd type="stealth" w="sm" len="med"/>
        </a:ln>
        <a:extLst>
          <a:ext uri="{909E8E84-426E-40DD-AFC4-6F175D3DCCD1}">
            <a14:hiddenFill xmlns:a14="http://schemas.microsoft.com/office/drawing/2010/main">
              <a:noFill/>
            </a14:hiddenFill>
          </a:ext>
        </a:extLst>
      </xdr:spPr>
    </xdr:sp>
    <xdr:clientData/>
  </xdr:twoCellAnchor>
  <xdr:twoCellAnchor>
    <xdr:from>
      <xdr:col>3</xdr:col>
      <xdr:colOff>638175</xdr:colOff>
      <xdr:row>51</xdr:row>
      <xdr:rowOff>76200</xdr:rowOff>
    </xdr:from>
    <xdr:to>
      <xdr:col>3</xdr:col>
      <xdr:colOff>781050</xdr:colOff>
      <xdr:row>51</xdr:row>
      <xdr:rowOff>104775</xdr:rowOff>
    </xdr:to>
    <xdr:sp macro="" textlink="">
      <xdr:nvSpPr>
        <xdr:cNvPr id="59178" name="Freeform 607">
          <a:extLst>
            <a:ext uri="{FF2B5EF4-FFF2-40B4-BE49-F238E27FC236}">
              <a16:creationId xmlns:a16="http://schemas.microsoft.com/office/drawing/2014/main" id="{00000000-0008-0000-0000-00002AE70000}"/>
            </a:ext>
          </a:extLst>
        </xdr:cNvPr>
        <xdr:cNvSpPr>
          <a:spLocks/>
        </xdr:cNvSpPr>
      </xdr:nvSpPr>
      <xdr:spPr bwMode="auto">
        <a:xfrm>
          <a:off x="3143250" y="10744200"/>
          <a:ext cx="142875" cy="28575"/>
        </a:xfrm>
        <a:custGeom>
          <a:avLst/>
          <a:gdLst>
            <a:gd name="T0" fmla="*/ 0 w 15"/>
            <a:gd name="T1" fmla="*/ 2147483647 h 3"/>
            <a:gd name="T2" fmla="*/ 2147483647 w 15"/>
            <a:gd name="T3" fmla="*/ 2147483647 h 3"/>
            <a:gd name="T4" fmla="*/ 2147483647 w 15"/>
            <a:gd name="T5" fmla="*/ 2147483647 h 3"/>
            <a:gd name="T6" fmla="*/ 2147483647 w 15"/>
            <a:gd name="T7" fmla="*/ 0 h 3"/>
            <a:gd name="T8" fmla="*/ 0 60000 65536"/>
            <a:gd name="T9" fmla="*/ 0 60000 65536"/>
            <a:gd name="T10" fmla="*/ 0 60000 65536"/>
            <a:gd name="T11" fmla="*/ 0 60000 65536"/>
            <a:gd name="T12" fmla="*/ 0 w 15"/>
            <a:gd name="T13" fmla="*/ 0 h 3"/>
            <a:gd name="T14" fmla="*/ 15 w 15"/>
            <a:gd name="T15" fmla="*/ 3 h 3"/>
          </a:gdLst>
          <a:ahLst/>
          <a:cxnLst>
            <a:cxn ang="T8">
              <a:pos x="T0" y="T1"/>
            </a:cxn>
            <a:cxn ang="T9">
              <a:pos x="T2" y="T3"/>
            </a:cxn>
            <a:cxn ang="T10">
              <a:pos x="T4" y="T5"/>
            </a:cxn>
            <a:cxn ang="T11">
              <a:pos x="T6" y="T7"/>
            </a:cxn>
          </a:cxnLst>
          <a:rect l="T12" t="T13" r="T14" b="T15"/>
          <a:pathLst>
            <a:path w="15" h="3">
              <a:moveTo>
                <a:pt x="0" y="1"/>
              </a:moveTo>
              <a:cubicBezTo>
                <a:pt x="1" y="2"/>
                <a:pt x="3" y="3"/>
                <a:pt x="5" y="3"/>
              </a:cubicBezTo>
              <a:cubicBezTo>
                <a:pt x="7" y="3"/>
                <a:pt x="9" y="3"/>
                <a:pt x="11" y="2"/>
              </a:cubicBezTo>
              <a:cubicBezTo>
                <a:pt x="13" y="1"/>
                <a:pt x="14" y="0"/>
                <a:pt x="15" y="0"/>
              </a:cubicBezTo>
            </a:path>
          </a:pathLst>
        </a:custGeom>
        <a:noFill/>
        <a:ln w="3175" cap="flat" cmpd="sng">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752475</xdr:colOff>
      <xdr:row>11</xdr:row>
      <xdr:rowOff>95250</xdr:rowOff>
    </xdr:from>
    <xdr:to>
      <xdr:col>6</xdr:col>
      <xdr:colOff>0</xdr:colOff>
      <xdr:row>11</xdr:row>
      <xdr:rowOff>95250</xdr:rowOff>
    </xdr:to>
    <xdr:sp macro="" textlink="">
      <xdr:nvSpPr>
        <xdr:cNvPr id="59179" name="Line 637">
          <a:extLst>
            <a:ext uri="{FF2B5EF4-FFF2-40B4-BE49-F238E27FC236}">
              <a16:creationId xmlns:a16="http://schemas.microsoft.com/office/drawing/2014/main" id="{00000000-0008-0000-0000-00002BE70000}"/>
            </a:ext>
          </a:extLst>
        </xdr:cNvPr>
        <xdr:cNvSpPr>
          <a:spLocks noChangeShapeType="1"/>
        </xdr:cNvSpPr>
      </xdr:nvSpPr>
      <xdr:spPr bwMode="auto">
        <a:xfrm>
          <a:off x="5181600" y="2219325"/>
          <a:ext cx="209550" cy="0"/>
        </a:xfrm>
        <a:prstGeom prst="line">
          <a:avLst/>
        </a:prstGeom>
        <a:noFill/>
        <a:ln w="3175">
          <a:solidFill>
            <a:srgbClr val="000000"/>
          </a:solidFill>
          <a:round/>
          <a:headEnd/>
          <a:tailEnd type="stealth" w="sm" len="med"/>
        </a:ln>
        <a:extLst>
          <a:ext uri="{909E8E84-426E-40DD-AFC4-6F175D3DCCD1}">
            <a14:hiddenFill xmlns:a14="http://schemas.microsoft.com/office/drawing/2010/main">
              <a:noFill/>
            </a14:hiddenFill>
          </a:ext>
        </a:extLst>
      </xdr:spPr>
    </xdr:sp>
    <xdr:clientData/>
  </xdr:twoCellAnchor>
  <xdr:twoCellAnchor>
    <xdr:from>
      <xdr:col>5</xdr:col>
      <xdr:colOff>819150</xdr:colOff>
      <xdr:row>12</xdr:row>
      <xdr:rowOff>95250</xdr:rowOff>
    </xdr:from>
    <xdr:to>
      <xdr:col>6</xdr:col>
      <xdr:colOff>0</xdr:colOff>
      <xdr:row>12</xdr:row>
      <xdr:rowOff>95250</xdr:rowOff>
    </xdr:to>
    <xdr:sp macro="" textlink="">
      <xdr:nvSpPr>
        <xdr:cNvPr id="59180" name="Line 638">
          <a:extLst>
            <a:ext uri="{FF2B5EF4-FFF2-40B4-BE49-F238E27FC236}">
              <a16:creationId xmlns:a16="http://schemas.microsoft.com/office/drawing/2014/main" id="{00000000-0008-0000-0000-00002CE70000}"/>
            </a:ext>
          </a:extLst>
        </xdr:cNvPr>
        <xdr:cNvSpPr>
          <a:spLocks noChangeShapeType="1"/>
        </xdr:cNvSpPr>
      </xdr:nvSpPr>
      <xdr:spPr bwMode="auto">
        <a:xfrm>
          <a:off x="5248275" y="2409825"/>
          <a:ext cx="142875" cy="0"/>
        </a:xfrm>
        <a:prstGeom prst="line">
          <a:avLst/>
        </a:prstGeom>
        <a:noFill/>
        <a:ln w="3175">
          <a:solidFill>
            <a:srgbClr val="000000"/>
          </a:solidFill>
          <a:round/>
          <a:headEnd/>
          <a:tailEnd type="stealth" w="sm" len="med"/>
        </a:ln>
        <a:extLst>
          <a:ext uri="{909E8E84-426E-40DD-AFC4-6F175D3DCCD1}">
            <a14:hiddenFill xmlns:a14="http://schemas.microsoft.com/office/drawing/2010/main">
              <a:noFill/>
            </a14:hiddenFill>
          </a:ext>
        </a:extLst>
      </xdr:spPr>
    </xdr:sp>
    <xdr:clientData/>
  </xdr:twoCellAnchor>
  <xdr:twoCellAnchor>
    <xdr:from>
      <xdr:col>3</xdr:col>
      <xdr:colOff>495300</xdr:colOff>
      <xdr:row>28</xdr:row>
      <xdr:rowOff>95250</xdr:rowOff>
    </xdr:from>
    <xdr:to>
      <xdr:col>4</xdr:col>
      <xdr:colOff>409575</xdr:colOff>
      <xdr:row>29</xdr:row>
      <xdr:rowOff>47625</xdr:rowOff>
    </xdr:to>
    <xdr:sp macro="" textlink="">
      <xdr:nvSpPr>
        <xdr:cNvPr id="59181" name="Freeform 641">
          <a:extLst>
            <a:ext uri="{FF2B5EF4-FFF2-40B4-BE49-F238E27FC236}">
              <a16:creationId xmlns:a16="http://schemas.microsoft.com/office/drawing/2014/main" id="{00000000-0008-0000-0000-00002DE70000}"/>
            </a:ext>
          </a:extLst>
        </xdr:cNvPr>
        <xdr:cNvSpPr>
          <a:spLocks/>
        </xdr:cNvSpPr>
      </xdr:nvSpPr>
      <xdr:spPr bwMode="auto">
        <a:xfrm>
          <a:off x="3000375" y="5791200"/>
          <a:ext cx="876300" cy="190500"/>
        </a:xfrm>
        <a:custGeom>
          <a:avLst/>
          <a:gdLst>
            <a:gd name="T0" fmla="*/ 2147483647 w 79"/>
            <a:gd name="T1" fmla="*/ 2147483647 h 17"/>
            <a:gd name="T2" fmla="*/ 2147483647 w 79"/>
            <a:gd name="T3" fmla="*/ 2147483647 h 17"/>
            <a:gd name="T4" fmla="*/ 2147483647 w 79"/>
            <a:gd name="T5" fmla="*/ 2147483647 h 17"/>
            <a:gd name="T6" fmla="*/ 2147483647 w 79"/>
            <a:gd name="T7" fmla="*/ 2147483647 h 17"/>
            <a:gd name="T8" fmla="*/ 2147483647 w 79"/>
            <a:gd name="T9" fmla="*/ 2147483647 h 17"/>
            <a:gd name="T10" fmla="*/ 0 w 79"/>
            <a:gd name="T11" fmla="*/ 0 h 17"/>
            <a:gd name="T12" fmla="*/ 0 60000 65536"/>
            <a:gd name="T13" fmla="*/ 0 60000 65536"/>
            <a:gd name="T14" fmla="*/ 0 60000 65536"/>
            <a:gd name="T15" fmla="*/ 0 60000 65536"/>
            <a:gd name="T16" fmla="*/ 0 60000 65536"/>
            <a:gd name="T17" fmla="*/ 0 60000 65536"/>
            <a:gd name="T18" fmla="*/ 0 w 79"/>
            <a:gd name="T19" fmla="*/ 0 h 17"/>
            <a:gd name="T20" fmla="*/ 79 w 79"/>
            <a:gd name="T21" fmla="*/ 17 h 17"/>
          </a:gdLst>
          <a:ahLst/>
          <a:cxnLst>
            <a:cxn ang="T12">
              <a:pos x="T0" y="T1"/>
            </a:cxn>
            <a:cxn ang="T13">
              <a:pos x="T2" y="T3"/>
            </a:cxn>
            <a:cxn ang="T14">
              <a:pos x="T4" y="T5"/>
            </a:cxn>
            <a:cxn ang="T15">
              <a:pos x="T6" y="T7"/>
            </a:cxn>
            <a:cxn ang="T16">
              <a:pos x="T8" y="T9"/>
            </a:cxn>
            <a:cxn ang="T17">
              <a:pos x="T10" y="T11"/>
            </a:cxn>
          </a:cxnLst>
          <a:rect l="T18" t="T19" r="T20" b="T21"/>
          <a:pathLst>
            <a:path w="79" h="17">
              <a:moveTo>
                <a:pt x="79" y="17"/>
              </a:moveTo>
              <a:cubicBezTo>
                <a:pt x="76" y="15"/>
                <a:pt x="74" y="14"/>
                <a:pt x="70" y="12"/>
              </a:cubicBezTo>
              <a:cubicBezTo>
                <a:pt x="66" y="10"/>
                <a:pt x="58" y="8"/>
                <a:pt x="53" y="7"/>
              </a:cubicBezTo>
              <a:cubicBezTo>
                <a:pt x="48" y="6"/>
                <a:pt x="45" y="6"/>
                <a:pt x="39" y="5"/>
              </a:cubicBezTo>
              <a:cubicBezTo>
                <a:pt x="33" y="4"/>
                <a:pt x="22" y="3"/>
                <a:pt x="16" y="2"/>
              </a:cubicBezTo>
              <a:cubicBezTo>
                <a:pt x="10" y="1"/>
                <a:pt x="3" y="0"/>
                <a:pt x="0" y="0"/>
              </a:cubicBezTo>
            </a:path>
          </a:pathLst>
        </a:custGeom>
        <a:noFill/>
        <a:ln w="12700" cap="flat" cmpd="sng">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352425</xdr:colOff>
      <xdr:row>13</xdr:row>
      <xdr:rowOff>190500</xdr:rowOff>
    </xdr:from>
    <xdr:to>
      <xdr:col>2</xdr:col>
      <xdr:colOff>638175</xdr:colOff>
      <xdr:row>15</xdr:row>
      <xdr:rowOff>19050</xdr:rowOff>
    </xdr:to>
    <xdr:sp macro="" textlink="">
      <xdr:nvSpPr>
        <xdr:cNvPr id="325" name="Text Box 540">
          <a:extLst>
            <a:ext uri="{FF2B5EF4-FFF2-40B4-BE49-F238E27FC236}">
              <a16:creationId xmlns:a16="http://schemas.microsoft.com/office/drawing/2014/main" id="{00000000-0008-0000-0000-000045010000}"/>
            </a:ext>
          </a:extLst>
        </xdr:cNvPr>
        <xdr:cNvSpPr txBox="1">
          <a:spLocks noChangeArrowheads="1"/>
        </xdr:cNvSpPr>
      </xdr:nvSpPr>
      <xdr:spPr bwMode="auto">
        <a:xfrm>
          <a:off x="1895475" y="2705100"/>
          <a:ext cx="285750" cy="23812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ft.</a:t>
          </a:r>
        </a:p>
      </xdr:txBody>
    </xdr:sp>
    <xdr:clientData/>
  </xdr:twoCellAnchor>
  <mc:AlternateContent xmlns:mc="http://schemas.openxmlformats.org/markup-compatibility/2006">
    <mc:Choice xmlns:a14="http://schemas.microsoft.com/office/drawing/2010/main" Requires="a14">
      <xdr:twoCellAnchor>
        <xdr:from>
          <xdr:col>3</xdr:col>
          <xdr:colOff>390525</xdr:colOff>
          <xdr:row>24</xdr:row>
          <xdr:rowOff>19050</xdr:rowOff>
        </xdr:from>
        <xdr:to>
          <xdr:col>5</xdr:col>
          <xdr:colOff>771525</xdr:colOff>
          <xdr:row>25</xdr:row>
          <xdr:rowOff>57150</xdr:rowOff>
        </xdr:to>
        <xdr:sp macro="" textlink="">
          <xdr:nvSpPr>
            <xdr:cNvPr id="1385" name="Button 361" hidden="1">
              <a:extLst>
                <a:ext uri="{63B3BB69-23CF-44E3-9099-C40C66FF867C}">
                  <a14:compatExt spid="_x0000_s1385"/>
                </a:ext>
                <a:ext uri="{FF2B5EF4-FFF2-40B4-BE49-F238E27FC236}">
                  <a16:creationId xmlns:a16="http://schemas.microsoft.com/office/drawing/2014/main" id="{00000000-0008-0000-0000-00006905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400" b="1" i="1" u="none" strike="noStrike" baseline="0">
                  <a:solidFill>
                    <a:srgbClr val="FF0000"/>
                  </a:solidFill>
                  <a:latin typeface="Arial"/>
                  <a:cs typeface="Arial"/>
                </a:rPr>
                <a:t>Solve Spreadsheet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714375</xdr:colOff>
          <xdr:row>19</xdr:row>
          <xdr:rowOff>219075</xdr:rowOff>
        </xdr:from>
        <xdr:to>
          <xdr:col>9</xdr:col>
          <xdr:colOff>304800</xdr:colOff>
          <xdr:row>21</xdr:row>
          <xdr:rowOff>28575</xdr:rowOff>
        </xdr:to>
        <xdr:sp macro="" textlink="">
          <xdr:nvSpPr>
            <xdr:cNvPr id="1420" name="Button 396" hidden="1">
              <a:extLst>
                <a:ext uri="{63B3BB69-23CF-44E3-9099-C40C66FF867C}">
                  <a14:compatExt spid="_x0000_s1420"/>
                </a:ext>
                <a:ext uri="{FF2B5EF4-FFF2-40B4-BE49-F238E27FC236}">
                  <a16:creationId xmlns:a16="http://schemas.microsoft.com/office/drawing/2014/main" id="{00000000-0008-0000-0000-00008C05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US" sz="1200" b="1" i="1" u="none" strike="noStrike" baseline="0">
                  <a:solidFill>
                    <a:srgbClr val="FF0000"/>
                  </a:solidFill>
                  <a:latin typeface="Arial"/>
                  <a:cs typeface="Arial"/>
                </a:rPr>
                <a:t>Tw from Program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676275</xdr:colOff>
          <xdr:row>0</xdr:row>
          <xdr:rowOff>304800</xdr:rowOff>
        </xdr:from>
        <xdr:to>
          <xdr:col>10</xdr:col>
          <xdr:colOff>504825</xdr:colOff>
          <xdr:row>2</xdr:row>
          <xdr:rowOff>123825</xdr:rowOff>
        </xdr:to>
        <xdr:sp macro="" textlink="">
          <xdr:nvSpPr>
            <xdr:cNvPr id="1513" name="Button 489" hidden="1">
              <a:extLst>
                <a:ext uri="{63B3BB69-23CF-44E3-9099-C40C66FF867C}">
                  <a14:compatExt spid="_x0000_s1513"/>
                </a:ext>
                <a:ext uri="{FF2B5EF4-FFF2-40B4-BE49-F238E27FC236}">
                  <a16:creationId xmlns:a16="http://schemas.microsoft.com/office/drawing/2014/main" id="{00000000-0008-0000-0000-0000E9050000}"/>
                </a:ext>
              </a:extLst>
            </xdr:cNvPr>
            <xdr:cNvSpPr/>
          </xdr:nvSpPr>
          <xdr:spPr bwMode="auto">
            <a:xfrm>
              <a:off x="0" y="0"/>
              <a:ext cx="0" cy="0"/>
            </a:xfrm>
            <a:prstGeom prst="rect">
              <a:avLst/>
            </a:prstGeom>
            <a:noFill/>
            <a:ln>
              <a:noFill/>
            </a:ln>
            <a:extLst>
              <a:ext uri="{91240B29-F687-4F45-9708-019B960494DF}">
                <a14:hiddenLine w="12700">
                  <a:noFill/>
                  <a:prstDash val="dash"/>
                  <a:miter lim="800000"/>
                  <a:headEnd/>
                  <a:tailEnd/>
                </a14:hiddenLine>
              </a:ext>
            </a:extLst>
          </xdr:spPr>
          <xdr:txBody>
            <a:bodyPr vertOverflow="clip" wrap="square" lIns="36576" tIns="32004" rIns="36576" bIns="32004" anchor="ctr" upright="1"/>
            <a:lstStyle/>
            <a:p>
              <a:pPr algn="ctr" rtl="0">
                <a:defRPr sz="1000"/>
              </a:pPr>
              <a:r>
                <a:rPr lang="en-US" sz="1400" b="1" i="1" u="none" strike="noStrike" baseline="0">
                  <a:solidFill>
                    <a:srgbClr val="0000FF"/>
                  </a:solidFill>
                  <a:latin typeface="Arial"/>
                  <a:cs typeface="Arial"/>
                </a:rPr>
                <a:t>Instructions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676275</xdr:colOff>
          <xdr:row>0</xdr:row>
          <xdr:rowOff>9525</xdr:rowOff>
        </xdr:from>
        <xdr:to>
          <xdr:col>10</xdr:col>
          <xdr:colOff>504825</xdr:colOff>
          <xdr:row>0</xdr:row>
          <xdr:rowOff>285750</xdr:rowOff>
        </xdr:to>
        <xdr:sp macro="" textlink="">
          <xdr:nvSpPr>
            <xdr:cNvPr id="1573" name="Button 549" hidden="1">
              <a:extLst>
                <a:ext uri="{63B3BB69-23CF-44E3-9099-C40C66FF867C}">
                  <a14:compatExt spid="_x0000_s1573"/>
                </a:ext>
                <a:ext uri="{FF2B5EF4-FFF2-40B4-BE49-F238E27FC236}">
                  <a16:creationId xmlns:a16="http://schemas.microsoft.com/office/drawing/2014/main" id="{00000000-0008-0000-0000-000025060000}"/>
                </a:ext>
              </a:extLst>
            </xdr:cNvPr>
            <xdr:cNvSpPr/>
          </xdr:nvSpPr>
          <xdr:spPr bwMode="auto">
            <a:xfrm>
              <a:off x="0" y="0"/>
              <a:ext cx="0" cy="0"/>
            </a:xfrm>
            <a:prstGeom prst="rect">
              <a:avLst/>
            </a:prstGeom>
            <a:noFill/>
            <a:ln>
              <a:noFill/>
            </a:ln>
            <a:extLst>
              <a:ext uri="{91240B29-F687-4F45-9708-019B960494DF}">
                <a14:hiddenLine w="12700">
                  <a:noFill/>
                  <a:prstDash val="dash"/>
                  <a:miter lim="800000"/>
                  <a:headEnd/>
                  <a:tailEnd/>
                </a14:hiddenLine>
              </a:ext>
            </a:extLst>
          </xdr:spPr>
          <xdr:txBody>
            <a:bodyPr vertOverflow="clip" wrap="square" lIns="36576" tIns="32004" rIns="36576" bIns="32004" anchor="ctr" upright="1"/>
            <a:lstStyle/>
            <a:p>
              <a:pPr algn="ctr" rtl="0">
                <a:defRPr sz="1000"/>
              </a:pPr>
              <a:r>
                <a:rPr lang="en-US" sz="1400" b="1" i="1" u="none" strike="noStrike" baseline="0">
                  <a:solidFill>
                    <a:srgbClr val="0000FF"/>
                  </a:solidFill>
                  <a:latin typeface="Arial"/>
                  <a:cs typeface="Arial"/>
                </a:rPr>
                <a:t>Plan Sheet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16</xdr:row>
          <xdr:rowOff>0</xdr:rowOff>
        </xdr:from>
        <xdr:to>
          <xdr:col>4</xdr:col>
          <xdr:colOff>628650</xdr:colOff>
          <xdr:row>17</xdr:row>
          <xdr:rowOff>28575</xdr:rowOff>
        </xdr:to>
        <xdr:sp macro="" textlink="">
          <xdr:nvSpPr>
            <xdr:cNvPr id="1639" name="Option Button 615" hidden="1">
              <a:extLst>
                <a:ext uri="{63B3BB69-23CF-44E3-9099-C40C66FF867C}">
                  <a14:compatExt spid="_x0000_s1639"/>
                </a:ext>
                <a:ext uri="{FF2B5EF4-FFF2-40B4-BE49-F238E27FC236}">
                  <a16:creationId xmlns:a16="http://schemas.microsoft.com/office/drawing/2014/main" id="{00000000-0008-0000-0000-00006706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alpha val="50000"/>
                    </a:srgbClr>
                  </a:solidFill>
                </a14:hiddenFill>
              </a:ext>
              <a:ext uri="{91240B29-F687-4F45-9708-019B960494DF}">
                <a14:hiddenLine w="12700">
                  <a:solidFill>
                    <a:srgbClr val="000000" mc:Ignorable="a14" a14:legacySpreadsheetColorIndex="64"/>
                  </a:solidFill>
                  <a:prstDash val="dash"/>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0 - 3 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638175</xdr:colOff>
          <xdr:row>16</xdr:row>
          <xdr:rowOff>0</xdr:rowOff>
        </xdr:from>
        <xdr:to>
          <xdr:col>5</xdr:col>
          <xdr:colOff>266700</xdr:colOff>
          <xdr:row>17</xdr:row>
          <xdr:rowOff>28575</xdr:rowOff>
        </xdr:to>
        <xdr:sp macro="" textlink="">
          <xdr:nvSpPr>
            <xdr:cNvPr id="1640" name="Option Button 616" hidden="1">
              <a:extLst>
                <a:ext uri="{63B3BB69-23CF-44E3-9099-C40C66FF867C}">
                  <a14:compatExt spid="_x0000_s1640"/>
                </a:ext>
                <a:ext uri="{FF2B5EF4-FFF2-40B4-BE49-F238E27FC236}">
                  <a16:creationId xmlns:a16="http://schemas.microsoft.com/office/drawing/2014/main" id="{00000000-0008-0000-0000-00006806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12700">
                  <a:solidFill>
                    <a:srgbClr val="000000" mc:Ignorable="a14" a14:legacySpreadsheetColorIndex="64"/>
                  </a:solidFill>
                  <a:prstDash val="dash"/>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3 - 5 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16</xdr:row>
          <xdr:rowOff>9525</xdr:rowOff>
        </xdr:from>
        <xdr:to>
          <xdr:col>5</xdr:col>
          <xdr:colOff>828675</xdr:colOff>
          <xdr:row>17</xdr:row>
          <xdr:rowOff>38100</xdr:rowOff>
        </xdr:to>
        <xdr:sp macro="" textlink="">
          <xdr:nvSpPr>
            <xdr:cNvPr id="1641" name="Option Button 617" hidden="1">
              <a:extLst>
                <a:ext uri="{63B3BB69-23CF-44E3-9099-C40C66FF867C}">
                  <a14:compatExt spid="_x0000_s1641"/>
                </a:ext>
                <a:ext uri="{FF2B5EF4-FFF2-40B4-BE49-F238E27FC236}">
                  <a16:creationId xmlns:a16="http://schemas.microsoft.com/office/drawing/2014/main" id="{00000000-0008-0000-0000-00006906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12700">
                  <a:solidFill>
                    <a:srgbClr val="000000" mc:Ignorable="a14" a14:legacySpreadsheetColorIndex="64"/>
                  </a:solidFill>
                  <a:prstDash val="dash"/>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5+ in.</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952500</xdr:colOff>
      <xdr:row>28</xdr:row>
      <xdr:rowOff>161925</xdr:rowOff>
    </xdr:from>
    <xdr:to>
      <xdr:col>7</xdr:col>
      <xdr:colOff>57150</xdr:colOff>
      <xdr:row>28</xdr:row>
      <xdr:rowOff>161925</xdr:rowOff>
    </xdr:to>
    <xdr:sp macro="" textlink="">
      <xdr:nvSpPr>
        <xdr:cNvPr id="59845" name="Line 594">
          <a:extLst>
            <a:ext uri="{FF2B5EF4-FFF2-40B4-BE49-F238E27FC236}">
              <a16:creationId xmlns:a16="http://schemas.microsoft.com/office/drawing/2014/main" id="{00000000-0008-0000-0100-0000C5E90000}"/>
            </a:ext>
          </a:extLst>
        </xdr:cNvPr>
        <xdr:cNvSpPr>
          <a:spLocks noChangeShapeType="1"/>
        </xdr:cNvSpPr>
      </xdr:nvSpPr>
      <xdr:spPr bwMode="auto">
        <a:xfrm>
          <a:off x="5457825" y="6191250"/>
          <a:ext cx="10287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27</xdr:row>
      <xdr:rowOff>161925</xdr:rowOff>
    </xdr:from>
    <xdr:to>
      <xdr:col>7</xdr:col>
      <xdr:colOff>285750</xdr:colOff>
      <xdr:row>28</xdr:row>
      <xdr:rowOff>161925</xdr:rowOff>
    </xdr:to>
    <xdr:sp macro="" textlink="">
      <xdr:nvSpPr>
        <xdr:cNvPr id="59846" name="Line 595">
          <a:extLst>
            <a:ext uri="{FF2B5EF4-FFF2-40B4-BE49-F238E27FC236}">
              <a16:creationId xmlns:a16="http://schemas.microsoft.com/office/drawing/2014/main" id="{00000000-0008-0000-0100-0000C6E90000}"/>
            </a:ext>
          </a:extLst>
        </xdr:cNvPr>
        <xdr:cNvSpPr>
          <a:spLocks noChangeShapeType="1"/>
        </xdr:cNvSpPr>
      </xdr:nvSpPr>
      <xdr:spPr bwMode="auto">
        <a:xfrm flipV="1">
          <a:off x="6486525" y="6010275"/>
          <a:ext cx="228600" cy="1809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285750</xdr:colOff>
      <xdr:row>27</xdr:row>
      <xdr:rowOff>161925</xdr:rowOff>
    </xdr:from>
    <xdr:to>
      <xdr:col>7</xdr:col>
      <xdr:colOff>285750</xdr:colOff>
      <xdr:row>27</xdr:row>
      <xdr:rowOff>161925</xdr:rowOff>
    </xdr:to>
    <xdr:sp macro="" textlink="">
      <xdr:nvSpPr>
        <xdr:cNvPr id="59847" name="Line 596">
          <a:extLst>
            <a:ext uri="{FF2B5EF4-FFF2-40B4-BE49-F238E27FC236}">
              <a16:creationId xmlns:a16="http://schemas.microsoft.com/office/drawing/2014/main" id="{00000000-0008-0000-0100-0000C7E90000}"/>
            </a:ext>
          </a:extLst>
        </xdr:cNvPr>
        <xdr:cNvSpPr>
          <a:spLocks noChangeShapeType="1"/>
        </xdr:cNvSpPr>
      </xdr:nvSpPr>
      <xdr:spPr bwMode="auto">
        <a:xfrm>
          <a:off x="6715125" y="6010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285750</xdr:colOff>
      <xdr:row>27</xdr:row>
      <xdr:rowOff>161925</xdr:rowOff>
    </xdr:from>
    <xdr:to>
      <xdr:col>9</xdr:col>
      <xdr:colOff>323850</xdr:colOff>
      <xdr:row>28</xdr:row>
      <xdr:rowOff>28575</xdr:rowOff>
    </xdr:to>
    <xdr:sp macro="" textlink="">
      <xdr:nvSpPr>
        <xdr:cNvPr id="59848" name="Line 597">
          <a:extLst>
            <a:ext uri="{FF2B5EF4-FFF2-40B4-BE49-F238E27FC236}">
              <a16:creationId xmlns:a16="http://schemas.microsoft.com/office/drawing/2014/main" id="{00000000-0008-0000-0100-0000C8E90000}"/>
            </a:ext>
          </a:extLst>
        </xdr:cNvPr>
        <xdr:cNvSpPr>
          <a:spLocks noChangeShapeType="1"/>
        </xdr:cNvSpPr>
      </xdr:nvSpPr>
      <xdr:spPr bwMode="auto">
        <a:xfrm>
          <a:off x="6715125" y="6010275"/>
          <a:ext cx="1962150" cy="476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190500</xdr:colOff>
      <xdr:row>21</xdr:row>
      <xdr:rowOff>152400</xdr:rowOff>
    </xdr:from>
    <xdr:to>
      <xdr:col>5</xdr:col>
      <xdr:colOff>952500</xdr:colOff>
      <xdr:row>28</xdr:row>
      <xdr:rowOff>161925</xdr:rowOff>
    </xdr:to>
    <xdr:sp macro="" textlink="">
      <xdr:nvSpPr>
        <xdr:cNvPr id="59849" name="Line 598">
          <a:extLst>
            <a:ext uri="{FF2B5EF4-FFF2-40B4-BE49-F238E27FC236}">
              <a16:creationId xmlns:a16="http://schemas.microsoft.com/office/drawing/2014/main" id="{00000000-0008-0000-0100-0000C9E90000}"/>
            </a:ext>
          </a:extLst>
        </xdr:cNvPr>
        <xdr:cNvSpPr>
          <a:spLocks noChangeShapeType="1"/>
        </xdr:cNvSpPr>
      </xdr:nvSpPr>
      <xdr:spPr bwMode="auto">
        <a:xfrm flipH="1" flipV="1">
          <a:off x="3657600" y="4781550"/>
          <a:ext cx="1800225" cy="140970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476250</xdr:colOff>
      <xdr:row>21</xdr:row>
      <xdr:rowOff>0</xdr:rowOff>
    </xdr:from>
    <xdr:to>
      <xdr:col>3</xdr:col>
      <xdr:colOff>628650</xdr:colOff>
      <xdr:row>21</xdr:row>
      <xdr:rowOff>0</xdr:rowOff>
    </xdr:to>
    <xdr:sp macro="" textlink="">
      <xdr:nvSpPr>
        <xdr:cNvPr id="59850" name="Line 599">
          <a:extLst>
            <a:ext uri="{FF2B5EF4-FFF2-40B4-BE49-F238E27FC236}">
              <a16:creationId xmlns:a16="http://schemas.microsoft.com/office/drawing/2014/main" id="{00000000-0008-0000-0100-0000CAE90000}"/>
            </a:ext>
          </a:extLst>
        </xdr:cNvPr>
        <xdr:cNvSpPr>
          <a:spLocks noChangeShapeType="1"/>
        </xdr:cNvSpPr>
      </xdr:nvSpPr>
      <xdr:spPr bwMode="auto">
        <a:xfrm flipH="1">
          <a:off x="2019300" y="4629150"/>
          <a:ext cx="11144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571500</xdr:colOff>
      <xdr:row>20</xdr:row>
      <xdr:rowOff>28575</xdr:rowOff>
    </xdr:from>
    <xdr:to>
      <xdr:col>2</xdr:col>
      <xdr:colOff>476250</xdr:colOff>
      <xdr:row>21</xdr:row>
      <xdr:rowOff>0</xdr:rowOff>
    </xdr:to>
    <xdr:sp macro="" textlink="">
      <xdr:nvSpPr>
        <xdr:cNvPr id="59851" name="Line 600">
          <a:extLst>
            <a:ext uri="{FF2B5EF4-FFF2-40B4-BE49-F238E27FC236}">
              <a16:creationId xmlns:a16="http://schemas.microsoft.com/office/drawing/2014/main" id="{00000000-0008-0000-0100-0000CBE90000}"/>
            </a:ext>
          </a:extLst>
        </xdr:cNvPr>
        <xdr:cNvSpPr>
          <a:spLocks noChangeShapeType="1"/>
        </xdr:cNvSpPr>
      </xdr:nvSpPr>
      <xdr:spPr bwMode="auto">
        <a:xfrm flipH="1" flipV="1">
          <a:off x="571500" y="4448175"/>
          <a:ext cx="1447800" cy="1809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485775</xdr:colOff>
      <xdr:row>21</xdr:row>
      <xdr:rowOff>0</xdr:rowOff>
    </xdr:from>
    <xdr:to>
      <xdr:col>2</xdr:col>
      <xdr:colOff>485775</xdr:colOff>
      <xdr:row>22</xdr:row>
      <xdr:rowOff>9525</xdr:rowOff>
    </xdr:to>
    <xdr:sp macro="" textlink="">
      <xdr:nvSpPr>
        <xdr:cNvPr id="59852" name="Line 601">
          <a:extLst>
            <a:ext uri="{FF2B5EF4-FFF2-40B4-BE49-F238E27FC236}">
              <a16:creationId xmlns:a16="http://schemas.microsoft.com/office/drawing/2014/main" id="{00000000-0008-0000-0100-0000CCE90000}"/>
            </a:ext>
          </a:extLst>
        </xdr:cNvPr>
        <xdr:cNvSpPr>
          <a:spLocks noChangeShapeType="1"/>
        </xdr:cNvSpPr>
      </xdr:nvSpPr>
      <xdr:spPr bwMode="auto">
        <a:xfrm>
          <a:off x="2028825" y="4629150"/>
          <a:ext cx="0" cy="2190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485775</xdr:colOff>
      <xdr:row>22</xdr:row>
      <xdr:rowOff>9525</xdr:rowOff>
    </xdr:from>
    <xdr:to>
      <xdr:col>3</xdr:col>
      <xdr:colOff>523875</xdr:colOff>
      <xdr:row>22</xdr:row>
      <xdr:rowOff>9525</xdr:rowOff>
    </xdr:to>
    <xdr:sp macro="" textlink="">
      <xdr:nvSpPr>
        <xdr:cNvPr id="59853" name="Line 602">
          <a:extLst>
            <a:ext uri="{FF2B5EF4-FFF2-40B4-BE49-F238E27FC236}">
              <a16:creationId xmlns:a16="http://schemas.microsoft.com/office/drawing/2014/main" id="{00000000-0008-0000-0100-0000CDE90000}"/>
            </a:ext>
          </a:extLst>
        </xdr:cNvPr>
        <xdr:cNvSpPr>
          <a:spLocks noChangeShapeType="1"/>
        </xdr:cNvSpPr>
      </xdr:nvSpPr>
      <xdr:spPr bwMode="auto">
        <a:xfrm>
          <a:off x="2028825" y="4848225"/>
          <a:ext cx="10001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38100</xdr:colOff>
      <xdr:row>22</xdr:row>
      <xdr:rowOff>142875</xdr:rowOff>
    </xdr:from>
    <xdr:to>
      <xdr:col>5</xdr:col>
      <xdr:colOff>819150</xdr:colOff>
      <xdr:row>29</xdr:row>
      <xdr:rowOff>180975</xdr:rowOff>
    </xdr:to>
    <xdr:sp macro="" textlink="">
      <xdr:nvSpPr>
        <xdr:cNvPr id="59854" name="Line 603">
          <a:extLst>
            <a:ext uri="{FF2B5EF4-FFF2-40B4-BE49-F238E27FC236}">
              <a16:creationId xmlns:a16="http://schemas.microsoft.com/office/drawing/2014/main" id="{00000000-0008-0000-0100-0000CEE90000}"/>
            </a:ext>
          </a:extLst>
        </xdr:cNvPr>
        <xdr:cNvSpPr>
          <a:spLocks noChangeShapeType="1"/>
        </xdr:cNvSpPr>
      </xdr:nvSpPr>
      <xdr:spPr bwMode="auto">
        <a:xfrm>
          <a:off x="3505200" y="4981575"/>
          <a:ext cx="1819275" cy="14192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819150</xdr:colOff>
      <xdr:row>29</xdr:row>
      <xdr:rowOff>180975</xdr:rowOff>
    </xdr:from>
    <xdr:to>
      <xdr:col>7</xdr:col>
      <xdr:colOff>76200</xdr:colOff>
      <xdr:row>29</xdr:row>
      <xdr:rowOff>180975</xdr:rowOff>
    </xdr:to>
    <xdr:sp macro="" textlink="">
      <xdr:nvSpPr>
        <xdr:cNvPr id="59855" name="Line 604">
          <a:extLst>
            <a:ext uri="{FF2B5EF4-FFF2-40B4-BE49-F238E27FC236}">
              <a16:creationId xmlns:a16="http://schemas.microsoft.com/office/drawing/2014/main" id="{00000000-0008-0000-0100-0000CFE90000}"/>
            </a:ext>
          </a:extLst>
        </xdr:cNvPr>
        <xdr:cNvSpPr>
          <a:spLocks noChangeShapeType="1"/>
        </xdr:cNvSpPr>
      </xdr:nvSpPr>
      <xdr:spPr bwMode="auto">
        <a:xfrm>
          <a:off x="5324475" y="6400800"/>
          <a:ext cx="11811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295275</xdr:colOff>
      <xdr:row>27</xdr:row>
      <xdr:rowOff>161925</xdr:rowOff>
    </xdr:from>
    <xdr:to>
      <xdr:col>7</xdr:col>
      <xdr:colOff>295275</xdr:colOff>
      <xdr:row>29</xdr:row>
      <xdr:rowOff>38100</xdr:rowOff>
    </xdr:to>
    <xdr:sp macro="" textlink="">
      <xdr:nvSpPr>
        <xdr:cNvPr id="59856" name="Line 605">
          <a:extLst>
            <a:ext uri="{FF2B5EF4-FFF2-40B4-BE49-F238E27FC236}">
              <a16:creationId xmlns:a16="http://schemas.microsoft.com/office/drawing/2014/main" id="{00000000-0008-0000-0100-0000D0E90000}"/>
            </a:ext>
          </a:extLst>
        </xdr:cNvPr>
        <xdr:cNvSpPr>
          <a:spLocks noChangeShapeType="1"/>
        </xdr:cNvSpPr>
      </xdr:nvSpPr>
      <xdr:spPr bwMode="auto">
        <a:xfrm>
          <a:off x="6724650" y="6010275"/>
          <a:ext cx="0" cy="24765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76200</xdr:colOff>
      <xdr:row>29</xdr:row>
      <xdr:rowOff>28575</xdr:rowOff>
    </xdr:from>
    <xdr:to>
      <xdr:col>7</xdr:col>
      <xdr:colOff>295275</xdr:colOff>
      <xdr:row>29</xdr:row>
      <xdr:rowOff>180975</xdr:rowOff>
    </xdr:to>
    <xdr:sp macro="" textlink="">
      <xdr:nvSpPr>
        <xdr:cNvPr id="59857" name="Line 606">
          <a:extLst>
            <a:ext uri="{FF2B5EF4-FFF2-40B4-BE49-F238E27FC236}">
              <a16:creationId xmlns:a16="http://schemas.microsoft.com/office/drawing/2014/main" id="{00000000-0008-0000-0100-0000D1E90000}"/>
            </a:ext>
          </a:extLst>
        </xdr:cNvPr>
        <xdr:cNvSpPr>
          <a:spLocks noChangeShapeType="1"/>
        </xdr:cNvSpPr>
      </xdr:nvSpPr>
      <xdr:spPr bwMode="auto">
        <a:xfrm flipV="1">
          <a:off x="6505575" y="6248400"/>
          <a:ext cx="219075" cy="15240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66675</xdr:colOff>
      <xdr:row>30</xdr:row>
      <xdr:rowOff>19050</xdr:rowOff>
    </xdr:from>
    <xdr:to>
      <xdr:col>7</xdr:col>
      <xdr:colOff>66675</xdr:colOff>
      <xdr:row>31</xdr:row>
      <xdr:rowOff>47625</xdr:rowOff>
    </xdr:to>
    <xdr:sp macro="" textlink="">
      <xdr:nvSpPr>
        <xdr:cNvPr id="59858" name="Line 607">
          <a:extLst>
            <a:ext uri="{FF2B5EF4-FFF2-40B4-BE49-F238E27FC236}">
              <a16:creationId xmlns:a16="http://schemas.microsoft.com/office/drawing/2014/main" id="{00000000-0008-0000-0100-0000D2E90000}"/>
            </a:ext>
          </a:extLst>
        </xdr:cNvPr>
        <xdr:cNvSpPr>
          <a:spLocks noChangeShapeType="1"/>
        </xdr:cNvSpPr>
      </xdr:nvSpPr>
      <xdr:spPr bwMode="auto">
        <a:xfrm>
          <a:off x="6496050" y="6429375"/>
          <a:ext cx="0" cy="2190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952500</xdr:colOff>
      <xdr:row>30</xdr:row>
      <xdr:rowOff>19050</xdr:rowOff>
    </xdr:from>
    <xdr:to>
      <xdr:col>5</xdr:col>
      <xdr:colOff>952500</xdr:colOff>
      <xdr:row>31</xdr:row>
      <xdr:rowOff>47625</xdr:rowOff>
    </xdr:to>
    <xdr:sp macro="" textlink="">
      <xdr:nvSpPr>
        <xdr:cNvPr id="59859" name="Line 608">
          <a:extLst>
            <a:ext uri="{FF2B5EF4-FFF2-40B4-BE49-F238E27FC236}">
              <a16:creationId xmlns:a16="http://schemas.microsoft.com/office/drawing/2014/main" id="{00000000-0008-0000-0100-0000D3E90000}"/>
            </a:ext>
          </a:extLst>
        </xdr:cNvPr>
        <xdr:cNvSpPr>
          <a:spLocks noChangeShapeType="1"/>
        </xdr:cNvSpPr>
      </xdr:nvSpPr>
      <xdr:spPr bwMode="auto">
        <a:xfrm>
          <a:off x="5457825" y="6429375"/>
          <a:ext cx="0" cy="2190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952500</xdr:colOff>
      <xdr:row>31</xdr:row>
      <xdr:rowOff>19050</xdr:rowOff>
    </xdr:from>
    <xdr:to>
      <xdr:col>7</xdr:col>
      <xdr:colOff>66675</xdr:colOff>
      <xdr:row>31</xdr:row>
      <xdr:rowOff>19050</xdr:rowOff>
    </xdr:to>
    <xdr:sp macro="" textlink="">
      <xdr:nvSpPr>
        <xdr:cNvPr id="59860" name="Line 609">
          <a:extLst>
            <a:ext uri="{FF2B5EF4-FFF2-40B4-BE49-F238E27FC236}">
              <a16:creationId xmlns:a16="http://schemas.microsoft.com/office/drawing/2014/main" id="{00000000-0008-0000-0100-0000D4E90000}"/>
            </a:ext>
          </a:extLst>
        </xdr:cNvPr>
        <xdr:cNvSpPr>
          <a:spLocks noChangeShapeType="1"/>
        </xdr:cNvSpPr>
      </xdr:nvSpPr>
      <xdr:spPr bwMode="auto">
        <a:xfrm>
          <a:off x="5457825" y="6619875"/>
          <a:ext cx="1038225" cy="0"/>
        </a:xfrm>
        <a:prstGeom prst="line">
          <a:avLst/>
        </a:prstGeom>
        <a:noFill/>
        <a:ln w="3175">
          <a:solidFill>
            <a:srgbClr val="000000"/>
          </a:solidFill>
          <a:round/>
          <a:headEnd type="stealth" w="sm" len="med"/>
          <a:tailEnd type="stealth" w="sm" len="med"/>
        </a:ln>
        <a:extLst>
          <a:ext uri="{909E8E84-426E-40DD-AFC4-6F175D3DCCD1}">
            <a14:hiddenFill xmlns:a14="http://schemas.microsoft.com/office/drawing/2010/main">
              <a:noFill/>
            </a14:hiddenFill>
          </a:ext>
        </a:extLst>
      </xdr:spPr>
    </xdr:sp>
    <xdr:clientData/>
  </xdr:twoCellAnchor>
  <xdr:twoCellAnchor>
    <xdr:from>
      <xdr:col>2</xdr:col>
      <xdr:colOff>485775</xdr:colOff>
      <xdr:row>22</xdr:row>
      <xdr:rowOff>28575</xdr:rowOff>
    </xdr:from>
    <xdr:to>
      <xdr:col>2</xdr:col>
      <xdr:colOff>485775</xdr:colOff>
      <xdr:row>23</xdr:row>
      <xdr:rowOff>57150</xdr:rowOff>
    </xdr:to>
    <xdr:sp macro="" textlink="">
      <xdr:nvSpPr>
        <xdr:cNvPr id="59861" name="Line 610">
          <a:extLst>
            <a:ext uri="{FF2B5EF4-FFF2-40B4-BE49-F238E27FC236}">
              <a16:creationId xmlns:a16="http://schemas.microsoft.com/office/drawing/2014/main" id="{00000000-0008-0000-0100-0000D5E90000}"/>
            </a:ext>
          </a:extLst>
        </xdr:cNvPr>
        <xdr:cNvSpPr>
          <a:spLocks noChangeShapeType="1"/>
        </xdr:cNvSpPr>
      </xdr:nvSpPr>
      <xdr:spPr bwMode="auto">
        <a:xfrm>
          <a:off x="2028825" y="4867275"/>
          <a:ext cx="0" cy="238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914400</xdr:colOff>
      <xdr:row>22</xdr:row>
      <xdr:rowOff>133350</xdr:rowOff>
    </xdr:from>
    <xdr:to>
      <xdr:col>3</xdr:col>
      <xdr:colOff>914400</xdr:colOff>
      <xdr:row>31</xdr:row>
      <xdr:rowOff>57150</xdr:rowOff>
    </xdr:to>
    <xdr:sp macro="" textlink="">
      <xdr:nvSpPr>
        <xdr:cNvPr id="59862" name="Line 611">
          <a:extLst>
            <a:ext uri="{FF2B5EF4-FFF2-40B4-BE49-F238E27FC236}">
              <a16:creationId xmlns:a16="http://schemas.microsoft.com/office/drawing/2014/main" id="{00000000-0008-0000-0100-0000D6E90000}"/>
            </a:ext>
          </a:extLst>
        </xdr:cNvPr>
        <xdr:cNvSpPr>
          <a:spLocks noChangeShapeType="1"/>
        </xdr:cNvSpPr>
      </xdr:nvSpPr>
      <xdr:spPr bwMode="auto">
        <a:xfrm>
          <a:off x="3419475" y="4972050"/>
          <a:ext cx="0" cy="16859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485775</xdr:colOff>
      <xdr:row>23</xdr:row>
      <xdr:rowOff>19050</xdr:rowOff>
    </xdr:from>
    <xdr:to>
      <xdr:col>3</xdr:col>
      <xdr:colOff>914400</xdr:colOff>
      <xdr:row>23</xdr:row>
      <xdr:rowOff>19050</xdr:rowOff>
    </xdr:to>
    <xdr:sp macro="" textlink="">
      <xdr:nvSpPr>
        <xdr:cNvPr id="59863" name="Line 612">
          <a:extLst>
            <a:ext uri="{FF2B5EF4-FFF2-40B4-BE49-F238E27FC236}">
              <a16:creationId xmlns:a16="http://schemas.microsoft.com/office/drawing/2014/main" id="{00000000-0008-0000-0100-0000D7E90000}"/>
            </a:ext>
          </a:extLst>
        </xdr:cNvPr>
        <xdr:cNvSpPr>
          <a:spLocks noChangeShapeType="1"/>
        </xdr:cNvSpPr>
      </xdr:nvSpPr>
      <xdr:spPr bwMode="auto">
        <a:xfrm>
          <a:off x="2028825" y="5067300"/>
          <a:ext cx="1390650" cy="0"/>
        </a:xfrm>
        <a:prstGeom prst="line">
          <a:avLst/>
        </a:prstGeom>
        <a:noFill/>
        <a:ln w="3175">
          <a:solidFill>
            <a:srgbClr val="000000"/>
          </a:solidFill>
          <a:round/>
          <a:headEnd type="stealth" w="sm" len="med"/>
          <a:tailEnd type="stealth" w="sm" len="med"/>
        </a:ln>
        <a:extLst>
          <a:ext uri="{909E8E84-426E-40DD-AFC4-6F175D3DCCD1}">
            <a14:hiddenFill xmlns:a14="http://schemas.microsoft.com/office/drawing/2010/main">
              <a:noFill/>
            </a14:hiddenFill>
          </a:ext>
        </a:extLst>
      </xdr:spPr>
    </xdr:sp>
    <xdr:clientData/>
  </xdr:twoCellAnchor>
  <xdr:twoCellAnchor>
    <xdr:from>
      <xdr:col>5</xdr:col>
      <xdr:colOff>133350</xdr:colOff>
      <xdr:row>27</xdr:row>
      <xdr:rowOff>152400</xdr:rowOff>
    </xdr:from>
    <xdr:to>
      <xdr:col>5</xdr:col>
      <xdr:colOff>133350</xdr:colOff>
      <xdr:row>28</xdr:row>
      <xdr:rowOff>152400</xdr:rowOff>
    </xdr:to>
    <xdr:sp macro="" textlink="">
      <xdr:nvSpPr>
        <xdr:cNvPr id="59864" name="Line 613">
          <a:extLst>
            <a:ext uri="{FF2B5EF4-FFF2-40B4-BE49-F238E27FC236}">
              <a16:creationId xmlns:a16="http://schemas.microsoft.com/office/drawing/2014/main" id="{00000000-0008-0000-0100-0000D8E90000}"/>
            </a:ext>
          </a:extLst>
        </xdr:cNvPr>
        <xdr:cNvSpPr>
          <a:spLocks noChangeShapeType="1"/>
        </xdr:cNvSpPr>
      </xdr:nvSpPr>
      <xdr:spPr bwMode="auto">
        <a:xfrm>
          <a:off x="4638675" y="6000750"/>
          <a:ext cx="0" cy="1809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xdr:colOff>
      <xdr:row>28</xdr:row>
      <xdr:rowOff>152400</xdr:rowOff>
    </xdr:from>
    <xdr:to>
      <xdr:col>5</xdr:col>
      <xdr:colOff>352425</xdr:colOff>
      <xdr:row>28</xdr:row>
      <xdr:rowOff>152400</xdr:rowOff>
    </xdr:to>
    <xdr:sp macro="" textlink="">
      <xdr:nvSpPr>
        <xdr:cNvPr id="59865" name="Line 614">
          <a:extLst>
            <a:ext uri="{FF2B5EF4-FFF2-40B4-BE49-F238E27FC236}">
              <a16:creationId xmlns:a16="http://schemas.microsoft.com/office/drawing/2014/main" id="{00000000-0008-0000-0100-0000D9E90000}"/>
            </a:ext>
          </a:extLst>
        </xdr:cNvPr>
        <xdr:cNvSpPr>
          <a:spLocks noChangeShapeType="1"/>
        </xdr:cNvSpPr>
      </xdr:nvSpPr>
      <xdr:spPr bwMode="auto">
        <a:xfrm>
          <a:off x="4638675" y="6181725"/>
          <a:ext cx="21907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314325</xdr:colOff>
      <xdr:row>28</xdr:row>
      <xdr:rowOff>161925</xdr:rowOff>
    </xdr:from>
    <xdr:to>
      <xdr:col>7</xdr:col>
      <xdr:colOff>495300</xdr:colOff>
      <xdr:row>28</xdr:row>
      <xdr:rowOff>161925</xdr:rowOff>
    </xdr:to>
    <xdr:sp macro="" textlink="">
      <xdr:nvSpPr>
        <xdr:cNvPr id="59866" name="Line 615">
          <a:extLst>
            <a:ext uri="{FF2B5EF4-FFF2-40B4-BE49-F238E27FC236}">
              <a16:creationId xmlns:a16="http://schemas.microsoft.com/office/drawing/2014/main" id="{00000000-0008-0000-0100-0000DAE90000}"/>
            </a:ext>
          </a:extLst>
        </xdr:cNvPr>
        <xdr:cNvSpPr>
          <a:spLocks noChangeShapeType="1"/>
        </xdr:cNvSpPr>
      </xdr:nvSpPr>
      <xdr:spPr bwMode="auto">
        <a:xfrm>
          <a:off x="6743700" y="6191250"/>
          <a:ext cx="18097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438150</xdr:colOff>
      <xdr:row>28</xdr:row>
      <xdr:rowOff>161925</xdr:rowOff>
    </xdr:from>
    <xdr:to>
      <xdr:col>7</xdr:col>
      <xdr:colOff>438150</xdr:colOff>
      <xdr:row>30</xdr:row>
      <xdr:rowOff>9525</xdr:rowOff>
    </xdr:to>
    <xdr:sp macro="" textlink="">
      <xdr:nvSpPr>
        <xdr:cNvPr id="59867" name="Line 616">
          <a:extLst>
            <a:ext uri="{FF2B5EF4-FFF2-40B4-BE49-F238E27FC236}">
              <a16:creationId xmlns:a16="http://schemas.microsoft.com/office/drawing/2014/main" id="{00000000-0008-0000-0100-0000DBE90000}"/>
            </a:ext>
          </a:extLst>
        </xdr:cNvPr>
        <xdr:cNvSpPr>
          <a:spLocks noChangeShapeType="1"/>
        </xdr:cNvSpPr>
      </xdr:nvSpPr>
      <xdr:spPr bwMode="auto">
        <a:xfrm>
          <a:off x="6867525" y="6191250"/>
          <a:ext cx="0" cy="228600"/>
        </a:xfrm>
        <a:prstGeom prst="line">
          <a:avLst/>
        </a:prstGeom>
        <a:noFill/>
        <a:ln w="3175">
          <a:solidFill>
            <a:srgbClr val="000000"/>
          </a:solidFill>
          <a:round/>
          <a:headEnd type="stealth" w="sm" len="med"/>
          <a:tailEnd/>
        </a:ln>
        <a:extLst>
          <a:ext uri="{909E8E84-426E-40DD-AFC4-6F175D3DCCD1}">
            <a14:hiddenFill xmlns:a14="http://schemas.microsoft.com/office/drawing/2010/main">
              <a:noFill/>
            </a14:hiddenFill>
          </a:ext>
        </a:extLst>
      </xdr:spPr>
    </xdr:sp>
    <xdr:clientData/>
  </xdr:twoCellAnchor>
  <xdr:twoCellAnchor>
    <xdr:from>
      <xdr:col>7</xdr:col>
      <xdr:colOff>438150</xdr:colOff>
      <xdr:row>26</xdr:row>
      <xdr:rowOff>171450</xdr:rowOff>
    </xdr:from>
    <xdr:to>
      <xdr:col>7</xdr:col>
      <xdr:colOff>438150</xdr:colOff>
      <xdr:row>27</xdr:row>
      <xdr:rowOff>171450</xdr:rowOff>
    </xdr:to>
    <xdr:sp macro="" textlink="">
      <xdr:nvSpPr>
        <xdr:cNvPr id="59868" name="Line 617">
          <a:extLst>
            <a:ext uri="{FF2B5EF4-FFF2-40B4-BE49-F238E27FC236}">
              <a16:creationId xmlns:a16="http://schemas.microsoft.com/office/drawing/2014/main" id="{00000000-0008-0000-0100-0000DCE90000}"/>
            </a:ext>
          </a:extLst>
        </xdr:cNvPr>
        <xdr:cNvSpPr>
          <a:spLocks noChangeShapeType="1"/>
        </xdr:cNvSpPr>
      </xdr:nvSpPr>
      <xdr:spPr bwMode="auto">
        <a:xfrm flipV="1">
          <a:off x="6867525" y="5819775"/>
          <a:ext cx="0" cy="200025"/>
        </a:xfrm>
        <a:prstGeom prst="line">
          <a:avLst/>
        </a:prstGeom>
        <a:noFill/>
        <a:ln w="3175">
          <a:solidFill>
            <a:srgbClr val="000000"/>
          </a:solidFill>
          <a:round/>
          <a:headEnd type="stealth" w="sm" len="med"/>
          <a:tailEnd/>
        </a:ln>
        <a:extLst>
          <a:ext uri="{909E8E84-426E-40DD-AFC4-6F175D3DCCD1}">
            <a14:hiddenFill xmlns:a14="http://schemas.microsoft.com/office/drawing/2010/main">
              <a:noFill/>
            </a14:hiddenFill>
          </a:ext>
        </a:extLst>
      </xdr:spPr>
    </xdr:sp>
    <xdr:clientData/>
  </xdr:twoCellAnchor>
  <xdr:twoCellAnchor>
    <xdr:from>
      <xdr:col>4</xdr:col>
      <xdr:colOff>695325</xdr:colOff>
      <xdr:row>23</xdr:row>
      <xdr:rowOff>190500</xdr:rowOff>
    </xdr:from>
    <xdr:to>
      <xdr:col>4</xdr:col>
      <xdr:colOff>847725</xdr:colOff>
      <xdr:row>24</xdr:row>
      <xdr:rowOff>180975</xdr:rowOff>
    </xdr:to>
    <xdr:sp macro="" textlink="">
      <xdr:nvSpPr>
        <xdr:cNvPr id="59869" name="Oval 618">
          <a:extLst>
            <a:ext uri="{FF2B5EF4-FFF2-40B4-BE49-F238E27FC236}">
              <a16:creationId xmlns:a16="http://schemas.microsoft.com/office/drawing/2014/main" id="{00000000-0008-0000-0100-0000DDE90000}"/>
            </a:ext>
          </a:extLst>
        </xdr:cNvPr>
        <xdr:cNvSpPr>
          <a:spLocks noChangeArrowheads="1"/>
        </xdr:cNvSpPr>
      </xdr:nvSpPr>
      <xdr:spPr bwMode="auto">
        <a:xfrm>
          <a:off x="4162425" y="5238750"/>
          <a:ext cx="152400" cy="200025"/>
        </a:xfrm>
        <a:prstGeom prst="ellipse">
          <a:avLst/>
        </a:prstGeom>
        <a:solidFill>
          <a:srgbClr val="FFFFFF"/>
        </a:solidFill>
        <a:ln w="9525">
          <a:solidFill>
            <a:srgbClr val="000000"/>
          </a:solidFill>
          <a:round/>
          <a:headEnd/>
          <a:tailEnd/>
        </a:ln>
      </xdr:spPr>
    </xdr:sp>
    <xdr:clientData/>
  </xdr:twoCellAnchor>
  <xdr:twoCellAnchor>
    <xdr:from>
      <xdr:col>4</xdr:col>
      <xdr:colOff>981075</xdr:colOff>
      <xdr:row>25</xdr:row>
      <xdr:rowOff>133350</xdr:rowOff>
    </xdr:from>
    <xdr:to>
      <xdr:col>5</xdr:col>
      <xdr:colOff>123825</xdr:colOff>
      <xdr:row>26</xdr:row>
      <xdr:rowOff>114300</xdr:rowOff>
    </xdr:to>
    <xdr:sp macro="" textlink="">
      <xdr:nvSpPr>
        <xdr:cNvPr id="59870" name="Oval 619">
          <a:extLst>
            <a:ext uri="{FF2B5EF4-FFF2-40B4-BE49-F238E27FC236}">
              <a16:creationId xmlns:a16="http://schemas.microsoft.com/office/drawing/2014/main" id="{00000000-0008-0000-0100-0000DEE90000}"/>
            </a:ext>
          </a:extLst>
        </xdr:cNvPr>
        <xdr:cNvSpPr>
          <a:spLocks noChangeArrowheads="1"/>
        </xdr:cNvSpPr>
      </xdr:nvSpPr>
      <xdr:spPr bwMode="auto">
        <a:xfrm>
          <a:off x="4448175" y="5591175"/>
          <a:ext cx="180975" cy="171450"/>
        </a:xfrm>
        <a:prstGeom prst="ellipse">
          <a:avLst/>
        </a:prstGeom>
        <a:solidFill>
          <a:srgbClr val="FFFFFF"/>
        </a:solidFill>
        <a:ln w="9525">
          <a:solidFill>
            <a:srgbClr val="000000"/>
          </a:solidFill>
          <a:round/>
          <a:headEnd/>
          <a:tailEnd/>
        </a:ln>
      </xdr:spPr>
    </xdr:sp>
    <xdr:clientData/>
  </xdr:twoCellAnchor>
  <xdr:twoCellAnchor>
    <xdr:from>
      <xdr:col>4</xdr:col>
      <xdr:colOff>762000</xdr:colOff>
      <xdr:row>24</xdr:row>
      <xdr:rowOff>161925</xdr:rowOff>
    </xdr:from>
    <xdr:to>
      <xdr:col>4</xdr:col>
      <xdr:colOff>857250</xdr:colOff>
      <xdr:row>25</xdr:row>
      <xdr:rowOff>114300</xdr:rowOff>
    </xdr:to>
    <xdr:sp macro="" textlink="">
      <xdr:nvSpPr>
        <xdr:cNvPr id="59871" name="Oval 620">
          <a:extLst>
            <a:ext uri="{FF2B5EF4-FFF2-40B4-BE49-F238E27FC236}">
              <a16:creationId xmlns:a16="http://schemas.microsoft.com/office/drawing/2014/main" id="{00000000-0008-0000-0100-0000DFE90000}"/>
            </a:ext>
          </a:extLst>
        </xdr:cNvPr>
        <xdr:cNvSpPr>
          <a:spLocks noChangeArrowheads="1"/>
        </xdr:cNvSpPr>
      </xdr:nvSpPr>
      <xdr:spPr bwMode="auto">
        <a:xfrm>
          <a:off x="4229100" y="5419725"/>
          <a:ext cx="95250" cy="152400"/>
        </a:xfrm>
        <a:prstGeom prst="ellipse">
          <a:avLst/>
        </a:prstGeom>
        <a:solidFill>
          <a:srgbClr val="FFFFFF"/>
        </a:solidFill>
        <a:ln w="9525">
          <a:solidFill>
            <a:srgbClr val="000000"/>
          </a:solidFill>
          <a:round/>
          <a:headEnd/>
          <a:tailEnd/>
        </a:ln>
      </xdr:spPr>
    </xdr:sp>
    <xdr:clientData/>
  </xdr:twoCellAnchor>
  <xdr:twoCellAnchor>
    <xdr:from>
      <xdr:col>4</xdr:col>
      <xdr:colOff>590550</xdr:colOff>
      <xdr:row>23</xdr:row>
      <xdr:rowOff>114300</xdr:rowOff>
    </xdr:from>
    <xdr:to>
      <xdr:col>4</xdr:col>
      <xdr:colOff>723900</xdr:colOff>
      <xdr:row>24</xdr:row>
      <xdr:rowOff>76200</xdr:rowOff>
    </xdr:to>
    <xdr:sp macro="" textlink="">
      <xdr:nvSpPr>
        <xdr:cNvPr id="59872" name="Oval 621">
          <a:extLst>
            <a:ext uri="{FF2B5EF4-FFF2-40B4-BE49-F238E27FC236}">
              <a16:creationId xmlns:a16="http://schemas.microsoft.com/office/drawing/2014/main" id="{00000000-0008-0000-0100-0000E0E90000}"/>
            </a:ext>
          </a:extLst>
        </xdr:cNvPr>
        <xdr:cNvSpPr>
          <a:spLocks noChangeArrowheads="1"/>
        </xdr:cNvSpPr>
      </xdr:nvSpPr>
      <xdr:spPr bwMode="auto">
        <a:xfrm>
          <a:off x="4057650" y="5162550"/>
          <a:ext cx="133350" cy="171450"/>
        </a:xfrm>
        <a:prstGeom prst="ellipse">
          <a:avLst/>
        </a:prstGeom>
        <a:solidFill>
          <a:srgbClr val="FFFFFF"/>
        </a:solidFill>
        <a:ln w="9525">
          <a:solidFill>
            <a:srgbClr val="000000"/>
          </a:solidFill>
          <a:round/>
          <a:headEnd/>
          <a:tailEnd/>
        </a:ln>
      </xdr:spPr>
    </xdr:sp>
    <xdr:clientData/>
  </xdr:twoCellAnchor>
  <xdr:twoCellAnchor>
    <xdr:from>
      <xdr:col>4</xdr:col>
      <xdr:colOff>828675</xdr:colOff>
      <xdr:row>24</xdr:row>
      <xdr:rowOff>76200</xdr:rowOff>
    </xdr:from>
    <xdr:to>
      <xdr:col>4</xdr:col>
      <xdr:colOff>952500</xdr:colOff>
      <xdr:row>25</xdr:row>
      <xdr:rowOff>19050</xdr:rowOff>
    </xdr:to>
    <xdr:sp macro="" textlink="">
      <xdr:nvSpPr>
        <xdr:cNvPr id="59873" name="Oval 622">
          <a:extLst>
            <a:ext uri="{FF2B5EF4-FFF2-40B4-BE49-F238E27FC236}">
              <a16:creationId xmlns:a16="http://schemas.microsoft.com/office/drawing/2014/main" id="{00000000-0008-0000-0100-0000E1E90000}"/>
            </a:ext>
          </a:extLst>
        </xdr:cNvPr>
        <xdr:cNvSpPr>
          <a:spLocks noChangeArrowheads="1"/>
        </xdr:cNvSpPr>
      </xdr:nvSpPr>
      <xdr:spPr bwMode="auto">
        <a:xfrm>
          <a:off x="4295775" y="5334000"/>
          <a:ext cx="123825" cy="142875"/>
        </a:xfrm>
        <a:prstGeom prst="ellipse">
          <a:avLst/>
        </a:prstGeom>
        <a:solidFill>
          <a:srgbClr val="FFFFFF"/>
        </a:solidFill>
        <a:ln w="9525">
          <a:solidFill>
            <a:srgbClr val="000000"/>
          </a:solidFill>
          <a:round/>
          <a:headEnd/>
          <a:tailEnd/>
        </a:ln>
      </xdr:spPr>
    </xdr:sp>
    <xdr:clientData/>
  </xdr:twoCellAnchor>
  <xdr:twoCellAnchor>
    <xdr:from>
      <xdr:col>5</xdr:col>
      <xdr:colOff>28575</xdr:colOff>
      <xdr:row>25</xdr:row>
      <xdr:rowOff>47625</xdr:rowOff>
    </xdr:from>
    <xdr:to>
      <xdr:col>5</xdr:col>
      <xdr:colOff>104775</xdr:colOff>
      <xdr:row>25</xdr:row>
      <xdr:rowOff>161925</xdr:rowOff>
    </xdr:to>
    <xdr:sp macro="" textlink="">
      <xdr:nvSpPr>
        <xdr:cNvPr id="59874" name="Oval 623">
          <a:extLst>
            <a:ext uri="{FF2B5EF4-FFF2-40B4-BE49-F238E27FC236}">
              <a16:creationId xmlns:a16="http://schemas.microsoft.com/office/drawing/2014/main" id="{00000000-0008-0000-0100-0000E2E90000}"/>
            </a:ext>
          </a:extLst>
        </xdr:cNvPr>
        <xdr:cNvSpPr>
          <a:spLocks noChangeArrowheads="1"/>
        </xdr:cNvSpPr>
      </xdr:nvSpPr>
      <xdr:spPr bwMode="auto">
        <a:xfrm>
          <a:off x="4533900" y="5505450"/>
          <a:ext cx="76200" cy="114300"/>
        </a:xfrm>
        <a:prstGeom prst="ellipse">
          <a:avLst/>
        </a:prstGeom>
        <a:solidFill>
          <a:srgbClr val="FFFFFF"/>
        </a:solidFill>
        <a:ln w="9525">
          <a:solidFill>
            <a:srgbClr val="000000"/>
          </a:solidFill>
          <a:round/>
          <a:headEnd/>
          <a:tailEnd/>
        </a:ln>
      </xdr:spPr>
    </xdr:sp>
    <xdr:clientData/>
  </xdr:twoCellAnchor>
  <xdr:twoCellAnchor>
    <xdr:from>
      <xdr:col>4</xdr:col>
      <xdr:colOff>504825</xdr:colOff>
      <xdr:row>24</xdr:row>
      <xdr:rowOff>0</xdr:rowOff>
    </xdr:from>
    <xdr:to>
      <xdr:col>4</xdr:col>
      <xdr:colOff>619125</xdr:colOff>
      <xdr:row>24</xdr:row>
      <xdr:rowOff>133350</xdr:rowOff>
    </xdr:to>
    <xdr:sp macro="" textlink="">
      <xdr:nvSpPr>
        <xdr:cNvPr id="59875" name="Oval 624">
          <a:extLst>
            <a:ext uri="{FF2B5EF4-FFF2-40B4-BE49-F238E27FC236}">
              <a16:creationId xmlns:a16="http://schemas.microsoft.com/office/drawing/2014/main" id="{00000000-0008-0000-0100-0000E3E90000}"/>
            </a:ext>
          </a:extLst>
        </xdr:cNvPr>
        <xdr:cNvSpPr>
          <a:spLocks noChangeArrowheads="1"/>
        </xdr:cNvSpPr>
      </xdr:nvSpPr>
      <xdr:spPr bwMode="auto">
        <a:xfrm>
          <a:off x="3971925" y="5257800"/>
          <a:ext cx="114300" cy="133350"/>
        </a:xfrm>
        <a:prstGeom prst="ellipse">
          <a:avLst/>
        </a:prstGeom>
        <a:solidFill>
          <a:srgbClr val="FFFFFF"/>
        </a:solidFill>
        <a:ln w="9525">
          <a:solidFill>
            <a:srgbClr val="000000"/>
          </a:solidFill>
          <a:round/>
          <a:headEnd/>
          <a:tailEnd/>
        </a:ln>
      </xdr:spPr>
    </xdr:sp>
    <xdr:clientData/>
  </xdr:twoCellAnchor>
  <xdr:twoCellAnchor>
    <xdr:from>
      <xdr:col>4</xdr:col>
      <xdr:colOff>609600</xdr:colOff>
      <xdr:row>24</xdr:row>
      <xdr:rowOff>57150</xdr:rowOff>
    </xdr:from>
    <xdr:to>
      <xdr:col>4</xdr:col>
      <xdr:colOff>685800</xdr:colOff>
      <xdr:row>25</xdr:row>
      <xdr:rowOff>9525</xdr:rowOff>
    </xdr:to>
    <xdr:sp macro="" textlink="">
      <xdr:nvSpPr>
        <xdr:cNvPr id="59876" name="Oval 625">
          <a:extLst>
            <a:ext uri="{FF2B5EF4-FFF2-40B4-BE49-F238E27FC236}">
              <a16:creationId xmlns:a16="http://schemas.microsoft.com/office/drawing/2014/main" id="{00000000-0008-0000-0100-0000E4E90000}"/>
            </a:ext>
          </a:extLst>
        </xdr:cNvPr>
        <xdr:cNvSpPr>
          <a:spLocks noChangeArrowheads="1"/>
        </xdr:cNvSpPr>
      </xdr:nvSpPr>
      <xdr:spPr bwMode="auto">
        <a:xfrm>
          <a:off x="4076700" y="5314950"/>
          <a:ext cx="76200" cy="152400"/>
        </a:xfrm>
        <a:prstGeom prst="ellipse">
          <a:avLst/>
        </a:prstGeom>
        <a:solidFill>
          <a:srgbClr val="FFFFFF"/>
        </a:solidFill>
        <a:ln w="9525">
          <a:solidFill>
            <a:srgbClr val="000000"/>
          </a:solidFill>
          <a:round/>
          <a:headEnd/>
          <a:tailEnd/>
        </a:ln>
      </xdr:spPr>
    </xdr:sp>
    <xdr:clientData/>
  </xdr:twoCellAnchor>
  <xdr:twoCellAnchor>
    <xdr:from>
      <xdr:col>4</xdr:col>
      <xdr:colOff>866775</xdr:colOff>
      <xdr:row>24</xdr:row>
      <xdr:rowOff>161925</xdr:rowOff>
    </xdr:from>
    <xdr:to>
      <xdr:col>5</xdr:col>
      <xdr:colOff>66675</xdr:colOff>
      <xdr:row>25</xdr:row>
      <xdr:rowOff>133350</xdr:rowOff>
    </xdr:to>
    <xdr:sp macro="" textlink="">
      <xdr:nvSpPr>
        <xdr:cNvPr id="59877" name="Oval 626">
          <a:extLst>
            <a:ext uri="{FF2B5EF4-FFF2-40B4-BE49-F238E27FC236}">
              <a16:creationId xmlns:a16="http://schemas.microsoft.com/office/drawing/2014/main" id="{00000000-0008-0000-0100-0000E5E90000}"/>
            </a:ext>
          </a:extLst>
        </xdr:cNvPr>
        <xdr:cNvSpPr>
          <a:spLocks noChangeArrowheads="1"/>
        </xdr:cNvSpPr>
      </xdr:nvSpPr>
      <xdr:spPr bwMode="auto">
        <a:xfrm>
          <a:off x="4333875" y="5419725"/>
          <a:ext cx="238125" cy="171450"/>
        </a:xfrm>
        <a:prstGeom prst="ellipse">
          <a:avLst/>
        </a:prstGeom>
        <a:solidFill>
          <a:srgbClr val="FFFFFF"/>
        </a:solidFill>
        <a:ln w="9525">
          <a:solidFill>
            <a:srgbClr val="000000"/>
          </a:solidFill>
          <a:round/>
          <a:headEnd/>
          <a:tailEnd/>
        </a:ln>
      </xdr:spPr>
    </xdr:sp>
    <xdr:clientData/>
  </xdr:twoCellAnchor>
  <xdr:twoCellAnchor>
    <xdr:from>
      <xdr:col>4</xdr:col>
      <xdr:colOff>685800</xdr:colOff>
      <xdr:row>24</xdr:row>
      <xdr:rowOff>133350</xdr:rowOff>
    </xdr:from>
    <xdr:to>
      <xdr:col>4</xdr:col>
      <xdr:colOff>771525</xdr:colOff>
      <xdr:row>25</xdr:row>
      <xdr:rowOff>57150</xdr:rowOff>
    </xdr:to>
    <xdr:sp macro="" textlink="">
      <xdr:nvSpPr>
        <xdr:cNvPr id="59878" name="Oval 627">
          <a:extLst>
            <a:ext uri="{FF2B5EF4-FFF2-40B4-BE49-F238E27FC236}">
              <a16:creationId xmlns:a16="http://schemas.microsoft.com/office/drawing/2014/main" id="{00000000-0008-0000-0100-0000E6E90000}"/>
            </a:ext>
          </a:extLst>
        </xdr:cNvPr>
        <xdr:cNvSpPr>
          <a:spLocks noChangeArrowheads="1"/>
        </xdr:cNvSpPr>
      </xdr:nvSpPr>
      <xdr:spPr bwMode="auto">
        <a:xfrm>
          <a:off x="4152900" y="5391150"/>
          <a:ext cx="85725" cy="123825"/>
        </a:xfrm>
        <a:prstGeom prst="ellipse">
          <a:avLst/>
        </a:prstGeom>
        <a:solidFill>
          <a:srgbClr val="FFFFFF"/>
        </a:solidFill>
        <a:ln w="9525">
          <a:solidFill>
            <a:srgbClr val="000000"/>
          </a:solidFill>
          <a:round/>
          <a:headEnd/>
          <a:tailEnd/>
        </a:ln>
      </xdr:spPr>
    </xdr:sp>
    <xdr:clientData/>
  </xdr:twoCellAnchor>
  <xdr:twoCellAnchor>
    <xdr:from>
      <xdr:col>5</xdr:col>
      <xdr:colOff>123825</xdr:colOff>
      <xdr:row>25</xdr:row>
      <xdr:rowOff>133350</xdr:rowOff>
    </xdr:from>
    <xdr:to>
      <xdr:col>5</xdr:col>
      <xdr:colOff>257175</xdr:colOff>
      <xdr:row>26</xdr:row>
      <xdr:rowOff>66675</xdr:rowOff>
    </xdr:to>
    <xdr:sp macro="" textlink="">
      <xdr:nvSpPr>
        <xdr:cNvPr id="59879" name="Oval 628">
          <a:extLst>
            <a:ext uri="{FF2B5EF4-FFF2-40B4-BE49-F238E27FC236}">
              <a16:creationId xmlns:a16="http://schemas.microsoft.com/office/drawing/2014/main" id="{00000000-0008-0000-0100-0000E7E90000}"/>
            </a:ext>
          </a:extLst>
        </xdr:cNvPr>
        <xdr:cNvSpPr>
          <a:spLocks noChangeArrowheads="1"/>
        </xdr:cNvSpPr>
      </xdr:nvSpPr>
      <xdr:spPr bwMode="auto">
        <a:xfrm>
          <a:off x="4629150" y="5591175"/>
          <a:ext cx="133350" cy="123825"/>
        </a:xfrm>
        <a:prstGeom prst="ellipse">
          <a:avLst/>
        </a:prstGeom>
        <a:solidFill>
          <a:srgbClr val="FFFFFF"/>
        </a:solidFill>
        <a:ln w="9525">
          <a:solidFill>
            <a:srgbClr val="000000"/>
          </a:solidFill>
          <a:round/>
          <a:headEnd/>
          <a:tailEnd/>
        </a:ln>
      </xdr:spPr>
    </xdr:sp>
    <xdr:clientData/>
  </xdr:twoCellAnchor>
  <xdr:twoCellAnchor>
    <xdr:from>
      <xdr:col>4</xdr:col>
      <xdr:colOff>904875</xdr:colOff>
      <xdr:row>25</xdr:row>
      <xdr:rowOff>123825</xdr:rowOff>
    </xdr:from>
    <xdr:to>
      <xdr:col>5</xdr:col>
      <xdr:colOff>38100</xdr:colOff>
      <xdr:row>26</xdr:row>
      <xdr:rowOff>47625</xdr:rowOff>
    </xdr:to>
    <xdr:sp macro="" textlink="">
      <xdr:nvSpPr>
        <xdr:cNvPr id="59880" name="Oval 629">
          <a:extLst>
            <a:ext uri="{FF2B5EF4-FFF2-40B4-BE49-F238E27FC236}">
              <a16:creationId xmlns:a16="http://schemas.microsoft.com/office/drawing/2014/main" id="{00000000-0008-0000-0100-0000E8E90000}"/>
            </a:ext>
          </a:extLst>
        </xdr:cNvPr>
        <xdr:cNvSpPr>
          <a:spLocks noChangeArrowheads="1"/>
        </xdr:cNvSpPr>
      </xdr:nvSpPr>
      <xdr:spPr bwMode="auto">
        <a:xfrm>
          <a:off x="4371975" y="5581650"/>
          <a:ext cx="171450" cy="114300"/>
        </a:xfrm>
        <a:prstGeom prst="ellipse">
          <a:avLst/>
        </a:prstGeom>
        <a:solidFill>
          <a:srgbClr val="FFFFFF"/>
        </a:solidFill>
        <a:ln w="9525">
          <a:solidFill>
            <a:srgbClr val="000000"/>
          </a:solidFill>
          <a:round/>
          <a:headEnd/>
          <a:tailEnd/>
        </a:ln>
      </xdr:spPr>
    </xdr:sp>
    <xdr:clientData/>
  </xdr:twoCellAnchor>
  <xdr:twoCellAnchor>
    <xdr:from>
      <xdr:col>5</xdr:col>
      <xdr:colOff>114300</xdr:colOff>
      <xdr:row>26</xdr:row>
      <xdr:rowOff>28575</xdr:rowOff>
    </xdr:from>
    <xdr:to>
      <xdr:col>5</xdr:col>
      <xdr:colOff>257175</xdr:colOff>
      <xdr:row>27</xdr:row>
      <xdr:rowOff>47625</xdr:rowOff>
    </xdr:to>
    <xdr:sp macro="" textlink="">
      <xdr:nvSpPr>
        <xdr:cNvPr id="59881" name="Oval 630">
          <a:extLst>
            <a:ext uri="{FF2B5EF4-FFF2-40B4-BE49-F238E27FC236}">
              <a16:creationId xmlns:a16="http://schemas.microsoft.com/office/drawing/2014/main" id="{00000000-0008-0000-0100-0000E9E90000}"/>
            </a:ext>
          </a:extLst>
        </xdr:cNvPr>
        <xdr:cNvSpPr>
          <a:spLocks noChangeArrowheads="1"/>
        </xdr:cNvSpPr>
      </xdr:nvSpPr>
      <xdr:spPr bwMode="auto">
        <a:xfrm>
          <a:off x="4619625" y="5676900"/>
          <a:ext cx="142875" cy="219075"/>
        </a:xfrm>
        <a:prstGeom prst="ellipse">
          <a:avLst/>
        </a:prstGeom>
        <a:solidFill>
          <a:srgbClr val="FFFFFF"/>
        </a:solidFill>
        <a:ln w="9525">
          <a:solidFill>
            <a:srgbClr val="000000"/>
          </a:solidFill>
          <a:round/>
          <a:headEnd/>
          <a:tailEnd/>
        </a:ln>
      </xdr:spPr>
    </xdr:sp>
    <xdr:clientData/>
  </xdr:twoCellAnchor>
  <xdr:twoCellAnchor>
    <xdr:from>
      <xdr:col>3</xdr:col>
      <xdr:colOff>0</xdr:colOff>
      <xdr:row>21</xdr:row>
      <xdr:rowOff>9525</xdr:rowOff>
    </xdr:from>
    <xdr:to>
      <xdr:col>3</xdr:col>
      <xdr:colOff>114300</xdr:colOff>
      <xdr:row>21</xdr:row>
      <xdr:rowOff>95250</xdr:rowOff>
    </xdr:to>
    <xdr:sp macro="" textlink="">
      <xdr:nvSpPr>
        <xdr:cNvPr id="59882" name="Oval 631">
          <a:extLst>
            <a:ext uri="{FF2B5EF4-FFF2-40B4-BE49-F238E27FC236}">
              <a16:creationId xmlns:a16="http://schemas.microsoft.com/office/drawing/2014/main" id="{00000000-0008-0000-0100-0000EAE90000}"/>
            </a:ext>
          </a:extLst>
        </xdr:cNvPr>
        <xdr:cNvSpPr>
          <a:spLocks noChangeArrowheads="1"/>
        </xdr:cNvSpPr>
      </xdr:nvSpPr>
      <xdr:spPr bwMode="auto">
        <a:xfrm>
          <a:off x="2505075" y="4638675"/>
          <a:ext cx="114300" cy="85725"/>
        </a:xfrm>
        <a:prstGeom prst="ellipse">
          <a:avLst/>
        </a:prstGeom>
        <a:solidFill>
          <a:srgbClr val="FFFFFF"/>
        </a:solidFill>
        <a:ln w="9525">
          <a:solidFill>
            <a:srgbClr val="000000"/>
          </a:solidFill>
          <a:round/>
          <a:headEnd/>
          <a:tailEnd/>
        </a:ln>
      </xdr:spPr>
    </xdr:sp>
    <xdr:clientData/>
  </xdr:twoCellAnchor>
  <xdr:twoCellAnchor>
    <xdr:from>
      <xdr:col>2</xdr:col>
      <xdr:colOff>485775</xdr:colOff>
      <xdr:row>21</xdr:row>
      <xdr:rowOff>76200</xdr:rowOff>
    </xdr:from>
    <xdr:to>
      <xdr:col>2</xdr:col>
      <xdr:colOff>581025</xdr:colOff>
      <xdr:row>22</xdr:row>
      <xdr:rowOff>9525</xdr:rowOff>
    </xdr:to>
    <xdr:sp macro="" textlink="">
      <xdr:nvSpPr>
        <xdr:cNvPr id="59883" name="Oval 632">
          <a:extLst>
            <a:ext uri="{FF2B5EF4-FFF2-40B4-BE49-F238E27FC236}">
              <a16:creationId xmlns:a16="http://schemas.microsoft.com/office/drawing/2014/main" id="{00000000-0008-0000-0100-0000EBE90000}"/>
            </a:ext>
          </a:extLst>
        </xdr:cNvPr>
        <xdr:cNvSpPr>
          <a:spLocks noChangeArrowheads="1"/>
        </xdr:cNvSpPr>
      </xdr:nvSpPr>
      <xdr:spPr bwMode="auto">
        <a:xfrm>
          <a:off x="2028825" y="4705350"/>
          <a:ext cx="95250" cy="142875"/>
        </a:xfrm>
        <a:prstGeom prst="ellipse">
          <a:avLst/>
        </a:prstGeom>
        <a:solidFill>
          <a:srgbClr val="FFFFFF"/>
        </a:solidFill>
        <a:ln w="9525">
          <a:solidFill>
            <a:srgbClr val="000000"/>
          </a:solidFill>
          <a:round/>
          <a:headEnd/>
          <a:tailEnd/>
        </a:ln>
      </xdr:spPr>
    </xdr:sp>
    <xdr:clientData/>
  </xdr:twoCellAnchor>
  <xdr:twoCellAnchor>
    <xdr:from>
      <xdr:col>3</xdr:col>
      <xdr:colOff>800100</xdr:colOff>
      <xdr:row>21</xdr:row>
      <xdr:rowOff>28575</xdr:rowOff>
    </xdr:from>
    <xdr:to>
      <xdr:col>3</xdr:col>
      <xdr:colOff>904875</xdr:colOff>
      <xdr:row>21</xdr:row>
      <xdr:rowOff>133350</xdr:rowOff>
    </xdr:to>
    <xdr:sp macro="" textlink="">
      <xdr:nvSpPr>
        <xdr:cNvPr id="59884" name="Oval 633">
          <a:extLst>
            <a:ext uri="{FF2B5EF4-FFF2-40B4-BE49-F238E27FC236}">
              <a16:creationId xmlns:a16="http://schemas.microsoft.com/office/drawing/2014/main" id="{00000000-0008-0000-0100-0000ECE90000}"/>
            </a:ext>
          </a:extLst>
        </xdr:cNvPr>
        <xdr:cNvSpPr>
          <a:spLocks noChangeArrowheads="1"/>
        </xdr:cNvSpPr>
      </xdr:nvSpPr>
      <xdr:spPr bwMode="auto">
        <a:xfrm>
          <a:off x="3305175" y="4657725"/>
          <a:ext cx="104775" cy="104775"/>
        </a:xfrm>
        <a:prstGeom prst="ellipse">
          <a:avLst/>
        </a:prstGeom>
        <a:solidFill>
          <a:srgbClr val="FFFFFF"/>
        </a:solidFill>
        <a:ln w="9525">
          <a:solidFill>
            <a:srgbClr val="000000"/>
          </a:solidFill>
          <a:round/>
          <a:headEnd/>
          <a:tailEnd/>
        </a:ln>
      </xdr:spPr>
    </xdr:sp>
    <xdr:clientData/>
  </xdr:twoCellAnchor>
  <xdr:twoCellAnchor>
    <xdr:from>
      <xdr:col>4</xdr:col>
      <xdr:colOff>95250</xdr:colOff>
      <xdr:row>21</xdr:row>
      <xdr:rowOff>123825</xdr:rowOff>
    </xdr:from>
    <xdr:to>
      <xdr:col>4</xdr:col>
      <xdr:colOff>190500</xdr:colOff>
      <xdr:row>22</xdr:row>
      <xdr:rowOff>66675</xdr:rowOff>
    </xdr:to>
    <xdr:sp macro="" textlink="">
      <xdr:nvSpPr>
        <xdr:cNvPr id="59885" name="Oval 634">
          <a:extLst>
            <a:ext uri="{FF2B5EF4-FFF2-40B4-BE49-F238E27FC236}">
              <a16:creationId xmlns:a16="http://schemas.microsoft.com/office/drawing/2014/main" id="{00000000-0008-0000-0100-0000EDE90000}"/>
            </a:ext>
          </a:extLst>
        </xdr:cNvPr>
        <xdr:cNvSpPr>
          <a:spLocks noChangeArrowheads="1"/>
        </xdr:cNvSpPr>
      </xdr:nvSpPr>
      <xdr:spPr bwMode="auto">
        <a:xfrm>
          <a:off x="3562350" y="4752975"/>
          <a:ext cx="95250" cy="152400"/>
        </a:xfrm>
        <a:prstGeom prst="ellipse">
          <a:avLst/>
        </a:prstGeom>
        <a:solidFill>
          <a:srgbClr val="FFFFFF"/>
        </a:solidFill>
        <a:ln w="9525">
          <a:solidFill>
            <a:srgbClr val="000000"/>
          </a:solidFill>
          <a:round/>
          <a:headEnd/>
          <a:tailEnd/>
        </a:ln>
      </xdr:spPr>
    </xdr:sp>
    <xdr:clientData/>
  </xdr:twoCellAnchor>
  <xdr:twoCellAnchor>
    <xdr:from>
      <xdr:col>3</xdr:col>
      <xdr:colOff>809625</xdr:colOff>
      <xdr:row>21</xdr:row>
      <xdr:rowOff>123825</xdr:rowOff>
    </xdr:from>
    <xdr:to>
      <xdr:col>3</xdr:col>
      <xdr:colOff>904875</xdr:colOff>
      <xdr:row>22</xdr:row>
      <xdr:rowOff>57150</xdr:rowOff>
    </xdr:to>
    <xdr:sp macro="" textlink="">
      <xdr:nvSpPr>
        <xdr:cNvPr id="59886" name="Oval 635">
          <a:extLst>
            <a:ext uri="{FF2B5EF4-FFF2-40B4-BE49-F238E27FC236}">
              <a16:creationId xmlns:a16="http://schemas.microsoft.com/office/drawing/2014/main" id="{00000000-0008-0000-0100-0000EEE90000}"/>
            </a:ext>
          </a:extLst>
        </xdr:cNvPr>
        <xdr:cNvSpPr>
          <a:spLocks noChangeArrowheads="1"/>
        </xdr:cNvSpPr>
      </xdr:nvSpPr>
      <xdr:spPr bwMode="auto">
        <a:xfrm>
          <a:off x="3314700" y="4752975"/>
          <a:ext cx="95250" cy="142875"/>
        </a:xfrm>
        <a:prstGeom prst="ellipse">
          <a:avLst/>
        </a:prstGeom>
        <a:solidFill>
          <a:srgbClr val="FFFFFF"/>
        </a:solidFill>
        <a:ln w="9525">
          <a:solidFill>
            <a:srgbClr val="000000"/>
          </a:solidFill>
          <a:round/>
          <a:headEnd/>
          <a:tailEnd/>
        </a:ln>
      </xdr:spPr>
    </xdr:sp>
    <xdr:clientData/>
  </xdr:twoCellAnchor>
  <xdr:twoCellAnchor>
    <xdr:from>
      <xdr:col>3</xdr:col>
      <xdr:colOff>895350</xdr:colOff>
      <xdr:row>21</xdr:row>
      <xdr:rowOff>57150</xdr:rowOff>
    </xdr:from>
    <xdr:to>
      <xdr:col>4</xdr:col>
      <xdr:colOff>38100</xdr:colOff>
      <xdr:row>22</xdr:row>
      <xdr:rowOff>9525</xdr:rowOff>
    </xdr:to>
    <xdr:sp macro="" textlink="">
      <xdr:nvSpPr>
        <xdr:cNvPr id="59887" name="Oval 636">
          <a:extLst>
            <a:ext uri="{FF2B5EF4-FFF2-40B4-BE49-F238E27FC236}">
              <a16:creationId xmlns:a16="http://schemas.microsoft.com/office/drawing/2014/main" id="{00000000-0008-0000-0100-0000EFE90000}"/>
            </a:ext>
          </a:extLst>
        </xdr:cNvPr>
        <xdr:cNvSpPr>
          <a:spLocks noChangeArrowheads="1"/>
        </xdr:cNvSpPr>
      </xdr:nvSpPr>
      <xdr:spPr bwMode="auto">
        <a:xfrm>
          <a:off x="3400425" y="4686300"/>
          <a:ext cx="104775" cy="161925"/>
        </a:xfrm>
        <a:prstGeom prst="ellipse">
          <a:avLst/>
        </a:prstGeom>
        <a:solidFill>
          <a:srgbClr val="FFFFFF"/>
        </a:solidFill>
        <a:ln w="9525">
          <a:solidFill>
            <a:srgbClr val="000000"/>
          </a:solidFill>
          <a:round/>
          <a:headEnd/>
          <a:tailEnd/>
        </a:ln>
      </xdr:spPr>
    </xdr:sp>
    <xdr:clientData/>
  </xdr:twoCellAnchor>
  <xdr:twoCellAnchor>
    <xdr:from>
      <xdr:col>4</xdr:col>
      <xdr:colOff>28575</xdr:colOff>
      <xdr:row>21</xdr:row>
      <xdr:rowOff>104775</xdr:rowOff>
    </xdr:from>
    <xdr:to>
      <xdr:col>4</xdr:col>
      <xdr:colOff>104775</xdr:colOff>
      <xdr:row>22</xdr:row>
      <xdr:rowOff>57150</xdr:rowOff>
    </xdr:to>
    <xdr:sp macro="" textlink="">
      <xdr:nvSpPr>
        <xdr:cNvPr id="59888" name="Oval 637">
          <a:extLst>
            <a:ext uri="{FF2B5EF4-FFF2-40B4-BE49-F238E27FC236}">
              <a16:creationId xmlns:a16="http://schemas.microsoft.com/office/drawing/2014/main" id="{00000000-0008-0000-0100-0000F0E90000}"/>
            </a:ext>
          </a:extLst>
        </xdr:cNvPr>
        <xdr:cNvSpPr>
          <a:spLocks noChangeArrowheads="1"/>
        </xdr:cNvSpPr>
      </xdr:nvSpPr>
      <xdr:spPr bwMode="auto">
        <a:xfrm>
          <a:off x="3495675" y="4733925"/>
          <a:ext cx="76200" cy="161925"/>
        </a:xfrm>
        <a:prstGeom prst="ellipse">
          <a:avLst/>
        </a:prstGeom>
        <a:solidFill>
          <a:srgbClr val="FFFFFF"/>
        </a:solidFill>
        <a:ln w="9525">
          <a:solidFill>
            <a:srgbClr val="000000"/>
          </a:solidFill>
          <a:round/>
          <a:headEnd/>
          <a:tailEnd/>
        </a:ln>
      </xdr:spPr>
    </xdr:sp>
    <xdr:clientData/>
  </xdr:twoCellAnchor>
  <xdr:twoCellAnchor>
    <xdr:from>
      <xdr:col>4</xdr:col>
      <xdr:colOff>38100</xdr:colOff>
      <xdr:row>22</xdr:row>
      <xdr:rowOff>38100</xdr:rowOff>
    </xdr:from>
    <xdr:to>
      <xdr:col>4</xdr:col>
      <xdr:colOff>152400</xdr:colOff>
      <xdr:row>22</xdr:row>
      <xdr:rowOff>171450</xdr:rowOff>
    </xdr:to>
    <xdr:sp macro="" textlink="">
      <xdr:nvSpPr>
        <xdr:cNvPr id="59889" name="Oval 638">
          <a:extLst>
            <a:ext uri="{FF2B5EF4-FFF2-40B4-BE49-F238E27FC236}">
              <a16:creationId xmlns:a16="http://schemas.microsoft.com/office/drawing/2014/main" id="{00000000-0008-0000-0100-0000F1E90000}"/>
            </a:ext>
          </a:extLst>
        </xdr:cNvPr>
        <xdr:cNvSpPr>
          <a:spLocks noChangeArrowheads="1"/>
        </xdr:cNvSpPr>
      </xdr:nvSpPr>
      <xdr:spPr bwMode="auto">
        <a:xfrm>
          <a:off x="3505200" y="4876800"/>
          <a:ext cx="114300" cy="133350"/>
        </a:xfrm>
        <a:prstGeom prst="ellipse">
          <a:avLst/>
        </a:prstGeom>
        <a:solidFill>
          <a:srgbClr val="FFFFFF"/>
        </a:solidFill>
        <a:ln w="9525">
          <a:solidFill>
            <a:srgbClr val="000000"/>
          </a:solidFill>
          <a:round/>
          <a:headEnd/>
          <a:tailEnd/>
        </a:ln>
      </xdr:spPr>
    </xdr:sp>
    <xdr:clientData/>
  </xdr:twoCellAnchor>
  <xdr:twoCellAnchor>
    <xdr:from>
      <xdr:col>4</xdr:col>
      <xdr:colOff>180975</xdr:colOff>
      <xdr:row>21</xdr:row>
      <xdr:rowOff>152400</xdr:rowOff>
    </xdr:from>
    <xdr:to>
      <xdr:col>4</xdr:col>
      <xdr:colOff>228600</xdr:colOff>
      <xdr:row>22</xdr:row>
      <xdr:rowOff>114300</xdr:rowOff>
    </xdr:to>
    <xdr:sp macro="" textlink="">
      <xdr:nvSpPr>
        <xdr:cNvPr id="59890" name="Oval 639">
          <a:extLst>
            <a:ext uri="{FF2B5EF4-FFF2-40B4-BE49-F238E27FC236}">
              <a16:creationId xmlns:a16="http://schemas.microsoft.com/office/drawing/2014/main" id="{00000000-0008-0000-0100-0000F2E90000}"/>
            </a:ext>
          </a:extLst>
        </xdr:cNvPr>
        <xdr:cNvSpPr>
          <a:spLocks noChangeArrowheads="1"/>
        </xdr:cNvSpPr>
      </xdr:nvSpPr>
      <xdr:spPr bwMode="auto">
        <a:xfrm>
          <a:off x="3648075" y="4781550"/>
          <a:ext cx="47625" cy="171450"/>
        </a:xfrm>
        <a:prstGeom prst="ellipse">
          <a:avLst/>
        </a:prstGeom>
        <a:solidFill>
          <a:srgbClr val="FFFFFF"/>
        </a:solidFill>
        <a:ln w="9525">
          <a:solidFill>
            <a:srgbClr val="000000"/>
          </a:solidFill>
          <a:round/>
          <a:headEnd/>
          <a:tailEnd/>
        </a:ln>
      </xdr:spPr>
    </xdr:sp>
    <xdr:clientData/>
  </xdr:twoCellAnchor>
  <xdr:twoCellAnchor>
    <xdr:from>
      <xdr:col>4</xdr:col>
      <xdr:colOff>133350</xdr:colOff>
      <xdr:row>22</xdr:row>
      <xdr:rowOff>95250</xdr:rowOff>
    </xdr:from>
    <xdr:to>
      <xdr:col>4</xdr:col>
      <xdr:colOff>257175</xdr:colOff>
      <xdr:row>23</xdr:row>
      <xdr:rowOff>28575</xdr:rowOff>
    </xdr:to>
    <xdr:sp macro="" textlink="">
      <xdr:nvSpPr>
        <xdr:cNvPr id="59891" name="Oval 640">
          <a:extLst>
            <a:ext uri="{FF2B5EF4-FFF2-40B4-BE49-F238E27FC236}">
              <a16:creationId xmlns:a16="http://schemas.microsoft.com/office/drawing/2014/main" id="{00000000-0008-0000-0100-0000F3E90000}"/>
            </a:ext>
          </a:extLst>
        </xdr:cNvPr>
        <xdr:cNvSpPr>
          <a:spLocks noChangeArrowheads="1"/>
        </xdr:cNvSpPr>
      </xdr:nvSpPr>
      <xdr:spPr bwMode="auto">
        <a:xfrm>
          <a:off x="3600450" y="4933950"/>
          <a:ext cx="123825" cy="142875"/>
        </a:xfrm>
        <a:prstGeom prst="ellipse">
          <a:avLst/>
        </a:prstGeom>
        <a:solidFill>
          <a:srgbClr val="FFFFFF"/>
        </a:solidFill>
        <a:ln w="9525">
          <a:solidFill>
            <a:srgbClr val="000000"/>
          </a:solidFill>
          <a:round/>
          <a:headEnd/>
          <a:tailEnd/>
        </a:ln>
      </xdr:spPr>
    </xdr:sp>
    <xdr:clientData/>
  </xdr:twoCellAnchor>
  <xdr:twoCellAnchor>
    <xdr:from>
      <xdr:col>4</xdr:col>
      <xdr:colOff>209550</xdr:colOff>
      <xdr:row>22</xdr:row>
      <xdr:rowOff>9525</xdr:rowOff>
    </xdr:from>
    <xdr:to>
      <xdr:col>4</xdr:col>
      <xdr:colOff>323850</xdr:colOff>
      <xdr:row>22</xdr:row>
      <xdr:rowOff>95250</xdr:rowOff>
    </xdr:to>
    <xdr:sp macro="" textlink="">
      <xdr:nvSpPr>
        <xdr:cNvPr id="59892" name="Oval 641">
          <a:extLst>
            <a:ext uri="{FF2B5EF4-FFF2-40B4-BE49-F238E27FC236}">
              <a16:creationId xmlns:a16="http://schemas.microsoft.com/office/drawing/2014/main" id="{00000000-0008-0000-0100-0000F4E90000}"/>
            </a:ext>
          </a:extLst>
        </xdr:cNvPr>
        <xdr:cNvSpPr>
          <a:spLocks noChangeArrowheads="1"/>
        </xdr:cNvSpPr>
      </xdr:nvSpPr>
      <xdr:spPr bwMode="auto">
        <a:xfrm>
          <a:off x="3676650" y="4848225"/>
          <a:ext cx="114300" cy="85725"/>
        </a:xfrm>
        <a:prstGeom prst="ellipse">
          <a:avLst/>
        </a:prstGeom>
        <a:solidFill>
          <a:srgbClr val="FFFFFF"/>
        </a:solidFill>
        <a:ln w="9525">
          <a:solidFill>
            <a:srgbClr val="000000"/>
          </a:solidFill>
          <a:round/>
          <a:headEnd/>
          <a:tailEnd/>
        </a:ln>
      </xdr:spPr>
    </xdr:sp>
    <xdr:clientData/>
  </xdr:twoCellAnchor>
  <xdr:twoCellAnchor>
    <xdr:from>
      <xdr:col>4</xdr:col>
      <xdr:colOff>228600</xdr:colOff>
      <xdr:row>22</xdr:row>
      <xdr:rowOff>190500</xdr:rowOff>
    </xdr:from>
    <xdr:to>
      <xdr:col>4</xdr:col>
      <xdr:colOff>352425</xdr:colOff>
      <xdr:row>23</xdr:row>
      <xdr:rowOff>114300</xdr:rowOff>
    </xdr:to>
    <xdr:sp macro="" textlink="">
      <xdr:nvSpPr>
        <xdr:cNvPr id="59893" name="Oval 642">
          <a:extLst>
            <a:ext uri="{FF2B5EF4-FFF2-40B4-BE49-F238E27FC236}">
              <a16:creationId xmlns:a16="http://schemas.microsoft.com/office/drawing/2014/main" id="{00000000-0008-0000-0100-0000F5E90000}"/>
            </a:ext>
          </a:extLst>
        </xdr:cNvPr>
        <xdr:cNvSpPr>
          <a:spLocks noChangeArrowheads="1"/>
        </xdr:cNvSpPr>
      </xdr:nvSpPr>
      <xdr:spPr bwMode="auto">
        <a:xfrm>
          <a:off x="3695700" y="5029200"/>
          <a:ext cx="123825" cy="133350"/>
        </a:xfrm>
        <a:prstGeom prst="ellipse">
          <a:avLst/>
        </a:prstGeom>
        <a:solidFill>
          <a:srgbClr val="FFFFFF"/>
        </a:solidFill>
        <a:ln w="9525">
          <a:solidFill>
            <a:srgbClr val="000000"/>
          </a:solidFill>
          <a:round/>
          <a:headEnd/>
          <a:tailEnd/>
        </a:ln>
      </xdr:spPr>
    </xdr:sp>
    <xdr:clientData/>
  </xdr:twoCellAnchor>
  <xdr:twoCellAnchor>
    <xdr:from>
      <xdr:col>4</xdr:col>
      <xdr:colOff>238125</xdr:colOff>
      <xdr:row>22</xdr:row>
      <xdr:rowOff>95250</xdr:rowOff>
    </xdr:from>
    <xdr:to>
      <xdr:col>4</xdr:col>
      <xdr:colOff>314325</xdr:colOff>
      <xdr:row>22</xdr:row>
      <xdr:rowOff>190500</xdr:rowOff>
    </xdr:to>
    <xdr:sp macro="" textlink="">
      <xdr:nvSpPr>
        <xdr:cNvPr id="59894" name="Oval 643">
          <a:extLst>
            <a:ext uri="{FF2B5EF4-FFF2-40B4-BE49-F238E27FC236}">
              <a16:creationId xmlns:a16="http://schemas.microsoft.com/office/drawing/2014/main" id="{00000000-0008-0000-0100-0000F6E90000}"/>
            </a:ext>
          </a:extLst>
        </xdr:cNvPr>
        <xdr:cNvSpPr>
          <a:spLocks noChangeArrowheads="1"/>
        </xdr:cNvSpPr>
      </xdr:nvSpPr>
      <xdr:spPr bwMode="auto">
        <a:xfrm>
          <a:off x="3705225" y="4933950"/>
          <a:ext cx="76200" cy="95250"/>
        </a:xfrm>
        <a:prstGeom prst="ellipse">
          <a:avLst/>
        </a:prstGeom>
        <a:solidFill>
          <a:srgbClr val="FFFFFF"/>
        </a:solidFill>
        <a:ln w="9525">
          <a:solidFill>
            <a:srgbClr val="000000"/>
          </a:solidFill>
          <a:round/>
          <a:headEnd/>
          <a:tailEnd/>
        </a:ln>
      </xdr:spPr>
    </xdr:sp>
    <xdr:clientData/>
  </xdr:twoCellAnchor>
  <xdr:twoCellAnchor>
    <xdr:from>
      <xdr:col>4</xdr:col>
      <xdr:colOff>314325</xdr:colOff>
      <xdr:row>22</xdr:row>
      <xdr:rowOff>76200</xdr:rowOff>
    </xdr:from>
    <xdr:to>
      <xdr:col>4</xdr:col>
      <xdr:colOff>409575</xdr:colOff>
      <xdr:row>22</xdr:row>
      <xdr:rowOff>152400</xdr:rowOff>
    </xdr:to>
    <xdr:sp macro="" textlink="">
      <xdr:nvSpPr>
        <xdr:cNvPr id="59895" name="Oval 644">
          <a:extLst>
            <a:ext uri="{FF2B5EF4-FFF2-40B4-BE49-F238E27FC236}">
              <a16:creationId xmlns:a16="http://schemas.microsoft.com/office/drawing/2014/main" id="{00000000-0008-0000-0100-0000F7E90000}"/>
            </a:ext>
          </a:extLst>
        </xdr:cNvPr>
        <xdr:cNvSpPr>
          <a:spLocks noChangeArrowheads="1"/>
        </xdr:cNvSpPr>
      </xdr:nvSpPr>
      <xdr:spPr bwMode="auto">
        <a:xfrm>
          <a:off x="3781425" y="4914900"/>
          <a:ext cx="95250" cy="76200"/>
        </a:xfrm>
        <a:prstGeom prst="ellipse">
          <a:avLst/>
        </a:prstGeom>
        <a:solidFill>
          <a:srgbClr val="FFFFFF"/>
        </a:solidFill>
        <a:ln w="9525">
          <a:solidFill>
            <a:srgbClr val="000000"/>
          </a:solidFill>
          <a:round/>
          <a:headEnd/>
          <a:tailEnd/>
        </a:ln>
      </xdr:spPr>
    </xdr:sp>
    <xdr:clientData/>
  </xdr:twoCellAnchor>
  <xdr:twoCellAnchor>
    <xdr:from>
      <xdr:col>4</xdr:col>
      <xdr:colOff>304800</xdr:colOff>
      <xdr:row>22</xdr:row>
      <xdr:rowOff>142875</xdr:rowOff>
    </xdr:from>
    <xdr:to>
      <xdr:col>4</xdr:col>
      <xdr:colOff>381000</xdr:colOff>
      <xdr:row>23</xdr:row>
      <xdr:rowOff>38100</xdr:rowOff>
    </xdr:to>
    <xdr:sp macro="" textlink="">
      <xdr:nvSpPr>
        <xdr:cNvPr id="59896" name="Oval 645">
          <a:extLst>
            <a:ext uri="{FF2B5EF4-FFF2-40B4-BE49-F238E27FC236}">
              <a16:creationId xmlns:a16="http://schemas.microsoft.com/office/drawing/2014/main" id="{00000000-0008-0000-0100-0000F8E90000}"/>
            </a:ext>
          </a:extLst>
        </xdr:cNvPr>
        <xdr:cNvSpPr>
          <a:spLocks noChangeArrowheads="1"/>
        </xdr:cNvSpPr>
      </xdr:nvSpPr>
      <xdr:spPr bwMode="auto">
        <a:xfrm>
          <a:off x="3771900" y="4981575"/>
          <a:ext cx="76200" cy="104775"/>
        </a:xfrm>
        <a:prstGeom prst="ellipse">
          <a:avLst/>
        </a:prstGeom>
        <a:solidFill>
          <a:srgbClr val="FFFFFF"/>
        </a:solidFill>
        <a:ln w="9525">
          <a:solidFill>
            <a:srgbClr val="000000"/>
          </a:solidFill>
          <a:round/>
          <a:headEnd/>
          <a:tailEnd/>
        </a:ln>
      </xdr:spPr>
    </xdr:sp>
    <xdr:clientData/>
  </xdr:twoCellAnchor>
  <xdr:twoCellAnchor>
    <xdr:from>
      <xdr:col>4</xdr:col>
      <xdr:colOff>314325</xdr:colOff>
      <xdr:row>23</xdr:row>
      <xdr:rowOff>76200</xdr:rowOff>
    </xdr:from>
    <xdr:to>
      <xdr:col>4</xdr:col>
      <xdr:colOff>390525</xdr:colOff>
      <xdr:row>23</xdr:row>
      <xdr:rowOff>152400</xdr:rowOff>
    </xdr:to>
    <xdr:sp macro="" textlink="">
      <xdr:nvSpPr>
        <xdr:cNvPr id="59897" name="Oval 646">
          <a:extLst>
            <a:ext uri="{FF2B5EF4-FFF2-40B4-BE49-F238E27FC236}">
              <a16:creationId xmlns:a16="http://schemas.microsoft.com/office/drawing/2014/main" id="{00000000-0008-0000-0100-0000F9E90000}"/>
            </a:ext>
          </a:extLst>
        </xdr:cNvPr>
        <xdr:cNvSpPr>
          <a:spLocks noChangeArrowheads="1"/>
        </xdr:cNvSpPr>
      </xdr:nvSpPr>
      <xdr:spPr bwMode="auto">
        <a:xfrm>
          <a:off x="3781425" y="5124450"/>
          <a:ext cx="76200" cy="76200"/>
        </a:xfrm>
        <a:prstGeom prst="ellipse">
          <a:avLst/>
        </a:prstGeom>
        <a:solidFill>
          <a:srgbClr val="FFFFFF"/>
        </a:solidFill>
        <a:ln w="9525">
          <a:solidFill>
            <a:srgbClr val="000000"/>
          </a:solidFill>
          <a:round/>
          <a:headEnd/>
          <a:tailEnd/>
        </a:ln>
      </xdr:spPr>
    </xdr:sp>
    <xdr:clientData/>
  </xdr:twoCellAnchor>
  <xdr:twoCellAnchor>
    <xdr:from>
      <xdr:col>4</xdr:col>
      <xdr:colOff>381000</xdr:colOff>
      <xdr:row>22</xdr:row>
      <xdr:rowOff>123825</xdr:rowOff>
    </xdr:from>
    <xdr:to>
      <xdr:col>4</xdr:col>
      <xdr:colOff>485775</xdr:colOff>
      <xdr:row>23</xdr:row>
      <xdr:rowOff>38100</xdr:rowOff>
    </xdr:to>
    <xdr:sp macro="" textlink="">
      <xdr:nvSpPr>
        <xdr:cNvPr id="59898" name="Oval 647">
          <a:extLst>
            <a:ext uri="{FF2B5EF4-FFF2-40B4-BE49-F238E27FC236}">
              <a16:creationId xmlns:a16="http://schemas.microsoft.com/office/drawing/2014/main" id="{00000000-0008-0000-0100-0000FAE90000}"/>
            </a:ext>
          </a:extLst>
        </xdr:cNvPr>
        <xdr:cNvSpPr>
          <a:spLocks noChangeArrowheads="1"/>
        </xdr:cNvSpPr>
      </xdr:nvSpPr>
      <xdr:spPr bwMode="auto">
        <a:xfrm>
          <a:off x="3848100" y="4962525"/>
          <a:ext cx="104775" cy="123825"/>
        </a:xfrm>
        <a:prstGeom prst="ellipse">
          <a:avLst/>
        </a:prstGeom>
        <a:solidFill>
          <a:srgbClr val="FFFFFF"/>
        </a:solidFill>
        <a:ln w="9525">
          <a:solidFill>
            <a:srgbClr val="000000"/>
          </a:solidFill>
          <a:round/>
          <a:headEnd/>
          <a:tailEnd/>
        </a:ln>
      </xdr:spPr>
    </xdr:sp>
    <xdr:clientData/>
  </xdr:twoCellAnchor>
  <xdr:twoCellAnchor>
    <xdr:from>
      <xdr:col>4</xdr:col>
      <xdr:colOff>352425</xdr:colOff>
      <xdr:row>23</xdr:row>
      <xdr:rowOff>9525</xdr:rowOff>
    </xdr:from>
    <xdr:to>
      <xdr:col>4</xdr:col>
      <xdr:colOff>438150</xdr:colOff>
      <xdr:row>23</xdr:row>
      <xdr:rowOff>104775</xdr:rowOff>
    </xdr:to>
    <xdr:sp macro="" textlink="">
      <xdr:nvSpPr>
        <xdr:cNvPr id="59899" name="Oval 648">
          <a:extLst>
            <a:ext uri="{FF2B5EF4-FFF2-40B4-BE49-F238E27FC236}">
              <a16:creationId xmlns:a16="http://schemas.microsoft.com/office/drawing/2014/main" id="{00000000-0008-0000-0100-0000FBE90000}"/>
            </a:ext>
          </a:extLst>
        </xdr:cNvPr>
        <xdr:cNvSpPr>
          <a:spLocks noChangeArrowheads="1"/>
        </xdr:cNvSpPr>
      </xdr:nvSpPr>
      <xdr:spPr bwMode="auto">
        <a:xfrm>
          <a:off x="3819525" y="5057775"/>
          <a:ext cx="85725" cy="95250"/>
        </a:xfrm>
        <a:prstGeom prst="ellipse">
          <a:avLst/>
        </a:prstGeom>
        <a:solidFill>
          <a:srgbClr val="FFFFFF"/>
        </a:solidFill>
        <a:ln w="9525">
          <a:solidFill>
            <a:srgbClr val="000000"/>
          </a:solidFill>
          <a:round/>
          <a:headEnd/>
          <a:tailEnd/>
        </a:ln>
      </xdr:spPr>
    </xdr:sp>
    <xdr:clientData/>
  </xdr:twoCellAnchor>
  <xdr:twoCellAnchor>
    <xdr:from>
      <xdr:col>5</xdr:col>
      <xdr:colOff>200025</xdr:colOff>
      <xdr:row>27</xdr:row>
      <xdr:rowOff>0</xdr:rowOff>
    </xdr:from>
    <xdr:to>
      <xdr:col>5</xdr:col>
      <xdr:colOff>409575</xdr:colOff>
      <xdr:row>27</xdr:row>
      <xdr:rowOff>123825</xdr:rowOff>
    </xdr:to>
    <xdr:sp macro="" textlink="">
      <xdr:nvSpPr>
        <xdr:cNvPr id="59900" name="Oval 649">
          <a:extLst>
            <a:ext uri="{FF2B5EF4-FFF2-40B4-BE49-F238E27FC236}">
              <a16:creationId xmlns:a16="http://schemas.microsoft.com/office/drawing/2014/main" id="{00000000-0008-0000-0100-0000FCE90000}"/>
            </a:ext>
          </a:extLst>
        </xdr:cNvPr>
        <xdr:cNvSpPr>
          <a:spLocks noChangeArrowheads="1"/>
        </xdr:cNvSpPr>
      </xdr:nvSpPr>
      <xdr:spPr bwMode="auto">
        <a:xfrm>
          <a:off x="4705350" y="5848350"/>
          <a:ext cx="209550" cy="123825"/>
        </a:xfrm>
        <a:prstGeom prst="ellipse">
          <a:avLst/>
        </a:prstGeom>
        <a:solidFill>
          <a:srgbClr val="FFFFFF"/>
        </a:solidFill>
        <a:ln w="9525">
          <a:solidFill>
            <a:srgbClr val="000000"/>
          </a:solidFill>
          <a:round/>
          <a:headEnd/>
          <a:tailEnd/>
        </a:ln>
      </xdr:spPr>
    </xdr:sp>
    <xdr:clientData/>
  </xdr:twoCellAnchor>
  <xdr:twoCellAnchor>
    <xdr:from>
      <xdr:col>5</xdr:col>
      <xdr:colOff>95250</xdr:colOff>
      <xdr:row>25</xdr:row>
      <xdr:rowOff>85725</xdr:rowOff>
    </xdr:from>
    <xdr:to>
      <xdr:col>5</xdr:col>
      <xdr:colOff>161925</xdr:colOff>
      <xdr:row>26</xdr:row>
      <xdr:rowOff>0</xdr:rowOff>
    </xdr:to>
    <xdr:sp macro="" textlink="">
      <xdr:nvSpPr>
        <xdr:cNvPr id="59901" name="Oval 650">
          <a:extLst>
            <a:ext uri="{FF2B5EF4-FFF2-40B4-BE49-F238E27FC236}">
              <a16:creationId xmlns:a16="http://schemas.microsoft.com/office/drawing/2014/main" id="{00000000-0008-0000-0100-0000FDE90000}"/>
            </a:ext>
          </a:extLst>
        </xdr:cNvPr>
        <xdr:cNvSpPr>
          <a:spLocks noChangeArrowheads="1"/>
        </xdr:cNvSpPr>
      </xdr:nvSpPr>
      <xdr:spPr bwMode="auto">
        <a:xfrm>
          <a:off x="4600575" y="5543550"/>
          <a:ext cx="66675" cy="104775"/>
        </a:xfrm>
        <a:prstGeom prst="ellipse">
          <a:avLst/>
        </a:prstGeom>
        <a:solidFill>
          <a:srgbClr val="FFFFFF"/>
        </a:solidFill>
        <a:ln w="9525">
          <a:solidFill>
            <a:srgbClr val="000000"/>
          </a:solidFill>
          <a:round/>
          <a:headEnd/>
          <a:tailEnd/>
        </a:ln>
      </xdr:spPr>
    </xdr:sp>
    <xdr:clientData/>
  </xdr:twoCellAnchor>
  <xdr:twoCellAnchor>
    <xdr:from>
      <xdr:col>5</xdr:col>
      <xdr:colOff>228600</xdr:colOff>
      <xdr:row>26</xdr:row>
      <xdr:rowOff>28575</xdr:rowOff>
    </xdr:from>
    <xdr:to>
      <xdr:col>5</xdr:col>
      <xdr:colOff>314325</xdr:colOff>
      <xdr:row>26</xdr:row>
      <xdr:rowOff>114300</xdr:rowOff>
    </xdr:to>
    <xdr:sp macro="" textlink="">
      <xdr:nvSpPr>
        <xdr:cNvPr id="59902" name="Oval 651">
          <a:extLst>
            <a:ext uri="{FF2B5EF4-FFF2-40B4-BE49-F238E27FC236}">
              <a16:creationId xmlns:a16="http://schemas.microsoft.com/office/drawing/2014/main" id="{00000000-0008-0000-0100-0000FEE90000}"/>
            </a:ext>
          </a:extLst>
        </xdr:cNvPr>
        <xdr:cNvSpPr>
          <a:spLocks noChangeArrowheads="1"/>
        </xdr:cNvSpPr>
      </xdr:nvSpPr>
      <xdr:spPr bwMode="auto">
        <a:xfrm>
          <a:off x="4733925" y="5676900"/>
          <a:ext cx="85725" cy="85725"/>
        </a:xfrm>
        <a:prstGeom prst="ellipse">
          <a:avLst/>
        </a:prstGeom>
        <a:solidFill>
          <a:srgbClr val="FFFFFF"/>
        </a:solidFill>
        <a:ln w="9525">
          <a:solidFill>
            <a:srgbClr val="000000"/>
          </a:solidFill>
          <a:round/>
          <a:headEnd/>
          <a:tailEnd/>
        </a:ln>
      </xdr:spPr>
    </xdr:sp>
    <xdr:clientData/>
  </xdr:twoCellAnchor>
  <xdr:twoCellAnchor>
    <xdr:from>
      <xdr:col>5</xdr:col>
      <xdr:colOff>247650</xdr:colOff>
      <xdr:row>26</xdr:row>
      <xdr:rowOff>85725</xdr:rowOff>
    </xdr:from>
    <xdr:to>
      <xdr:col>5</xdr:col>
      <xdr:colOff>381000</xdr:colOff>
      <xdr:row>27</xdr:row>
      <xdr:rowOff>0</xdr:rowOff>
    </xdr:to>
    <xdr:sp macro="" textlink="">
      <xdr:nvSpPr>
        <xdr:cNvPr id="59903" name="Oval 652">
          <a:extLst>
            <a:ext uri="{FF2B5EF4-FFF2-40B4-BE49-F238E27FC236}">
              <a16:creationId xmlns:a16="http://schemas.microsoft.com/office/drawing/2014/main" id="{00000000-0008-0000-0100-0000FFE90000}"/>
            </a:ext>
          </a:extLst>
        </xdr:cNvPr>
        <xdr:cNvSpPr>
          <a:spLocks noChangeArrowheads="1"/>
        </xdr:cNvSpPr>
      </xdr:nvSpPr>
      <xdr:spPr bwMode="auto">
        <a:xfrm>
          <a:off x="4752975" y="5734050"/>
          <a:ext cx="133350" cy="114300"/>
        </a:xfrm>
        <a:prstGeom prst="ellipse">
          <a:avLst/>
        </a:prstGeom>
        <a:solidFill>
          <a:srgbClr val="FFFFFF"/>
        </a:solidFill>
        <a:ln w="9525">
          <a:solidFill>
            <a:srgbClr val="000000"/>
          </a:solidFill>
          <a:round/>
          <a:headEnd/>
          <a:tailEnd/>
        </a:ln>
      </xdr:spPr>
    </xdr:sp>
    <xdr:clientData/>
  </xdr:twoCellAnchor>
  <xdr:twoCellAnchor>
    <xdr:from>
      <xdr:col>5</xdr:col>
      <xdr:colOff>314325</xdr:colOff>
      <xdr:row>27</xdr:row>
      <xdr:rowOff>104775</xdr:rowOff>
    </xdr:from>
    <xdr:to>
      <xdr:col>5</xdr:col>
      <xdr:colOff>400050</xdr:colOff>
      <xdr:row>28</xdr:row>
      <xdr:rowOff>19050</xdr:rowOff>
    </xdr:to>
    <xdr:sp macro="" textlink="">
      <xdr:nvSpPr>
        <xdr:cNvPr id="59904" name="Oval 653">
          <a:extLst>
            <a:ext uri="{FF2B5EF4-FFF2-40B4-BE49-F238E27FC236}">
              <a16:creationId xmlns:a16="http://schemas.microsoft.com/office/drawing/2014/main" id="{00000000-0008-0000-0100-000000EA0000}"/>
            </a:ext>
          </a:extLst>
        </xdr:cNvPr>
        <xdr:cNvSpPr>
          <a:spLocks noChangeArrowheads="1"/>
        </xdr:cNvSpPr>
      </xdr:nvSpPr>
      <xdr:spPr bwMode="auto">
        <a:xfrm>
          <a:off x="4819650" y="5953125"/>
          <a:ext cx="85725" cy="95250"/>
        </a:xfrm>
        <a:prstGeom prst="ellipse">
          <a:avLst/>
        </a:prstGeom>
        <a:solidFill>
          <a:srgbClr val="FFFFFF"/>
        </a:solidFill>
        <a:ln w="9525">
          <a:solidFill>
            <a:srgbClr val="000000"/>
          </a:solidFill>
          <a:round/>
          <a:headEnd/>
          <a:tailEnd/>
        </a:ln>
      </xdr:spPr>
    </xdr:sp>
    <xdr:clientData/>
  </xdr:twoCellAnchor>
  <xdr:twoCellAnchor>
    <xdr:from>
      <xdr:col>5</xdr:col>
      <xdr:colOff>381000</xdr:colOff>
      <xdr:row>26</xdr:row>
      <xdr:rowOff>133350</xdr:rowOff>
    </xdr:from>
    <xdr:to>
      <xdr:col>5</xdr:col>
      <xdr:colOff>466725</xdr:colOff>
      <xdr:row>27</xdr:row>
      <xdr:rowOff>57150</xdr:rowOff>
    </xdr:to>
    <xdr:sp macro="" textlink="">
      <xdr:nvSpPr>
        <xdr:cNvPr id="59905" name="Oval 654">
          <a:extLst>
            <a:ext uri="{FF2B5EF4-FFF2-40B4-BE49-F238E27FC236}">
              <a16:creationId xmlns:a16="http://schemas.microsoft.com/office/drawing/2014/main" id="{00000000-0008-0000-0100-000001EA0000}"/>
            </a:ext>
          </a:extLst>
        </xdr:cNvPr>
        <xdr:cNvSpPr>
          <a:spLocks noChangeArrowheads="1"/>
        </xdr:cNvSpPr>
      </xdr:nvSpPr>
      <xdr:spPr bwMode="auto">
        <a:xfrm>
          <a:off x="4886325" y="5781675"/>
          <a:ext cx="85725" cy="123825"/>
        </a:xfrm>
        <a:prstGeom prst="ellipse">
          <a:avLst/>
        </a:prstGeom>
        <a:solidFill>
          <a:srgbClr val="FFFFFF"/>
        </a:solidFill>
        <a:ln w="9525">
          <a:solidFill>
            <a:srgbClr val="000000"/>
          </a:solidFill>
          <a:round/>
          <a:headEnd/>
          <a:tailEnd/>
        </a:ln>
      </xdr:spPr>
    </xdr:sp>
    <xdr:clientData/>
  </xdr:twoCellAnchor>
  <xdr:twoCellAnchor>
    <xdr:from>
      <xdr:col>5</xdr:col>
      <xdr:colOff>381000</xdr:colOff>
      <xdr:row>27</xdr:row>
      <xdr:rowOff>76200</xdr:rowOff>
    </xdr:from>
    <xdr:to>
      <xdr:col>5</xdr:col>
      <xdr:colOff>457200</xdr:colOff>
      <xdr:row>27</xdr:row>
      <xdr:rowOff>161925</xdr:rowOff>
    </xdr:to>
    <xdr:sp macro="" textlink="">
      <xdr:nvSpPr>
        <xdr:cNvPr id="59906" name="Oval 655">
          <a:extLst>
            <a:ext uri="{FF2B5EF4-FFF2-40B4-BE49-F238E27FC236}">
              <a16:creationId xmlns:a16="http://schemas.microsoft.com/office/drawing/2014/main" id="{00000000-0008-0000-0100-000002EA0000}"/>
            </a:ext>
          </a:extLst>
        </xdr:cNvPr>
        <xdr:cNvSpPr>
          <a:spLocks noChangeArrowheads="1"/>
        </xdr:cNvSpPr>
      </xdr:nvSpPr>
      <xdr:spPr bwMode="auto">
        <a:xfrm>
          <a:off x="4886325" y="5924550"/>
          <a:ext cx="76200" cy="85725"/>
        </a:xfrm>
        <a:prstGeom prst="ellipse">
          <a:avLst/>
        </a:prstGeom>
        <a:solidFill>
          <a:srgbClr val="FFFFFF"/>
        </a:solidFill>
        <a:ln w="9525">
          <a:solidFill>
            <a:srgbClr val="000000"/>
          </a:solidFill>
          <a:round/>
          <a:headEnd/>
          <a:tailEnd/>
        </a:ln>
      </xdr:spPr>
    </xdr:sp>
    <xdr:clientData/>
  </xdr:twoCellAnchor>
  <xdr:twoCellAnchor>
    <xdr:from>
      <xdr:col>5</xdr:col>
      <xdr:colOff>438150</xdr:colOff>
      <xdr:row>27</xdr:row>
      <xdr:rowOff>9525</xdr:rowOff>
    </xdr:from>
    <xdr:to>
      <xdr:col>5</xdr:col>
      <xdr:colOff>561975</xdr:colOff>
      <xdr:row>27</xdr:row>
      <xdr:rowOff>104775</xdr:rowOff>
    </xdr:to>
    <xdr:sp macro="" textlink="">
      <xdr:nvSpPr>
        <xdr:cNvPr id="59907" name="Oval 656">
          <a:extLst>
            <a:ext uri="{FF2B5EF4-FFF2-40B4-BE49-F238E27FC236}">
              <a16:creationId xmlns:a16="http://schemas.microsoft.com/office/drawing/2014/main" id="{00000000-0008-0000-0100-000003EA0000}"/>
            </a:ext>
          </a:extLst>
        </xdr:cNvPr>
        <xdr:cNvSpPr>
          <a:spLocks noChangeArrowheads="1"/>
        </xdr:cNvSpPr>
      </xdr:nvSpPr>
      <xdr:spPr bwMode="auto">
        <a:xfrm>
          <a:off x="4943475" y="5857875"/>
          <a:ext cx="123825" cy="95250"/>
        </a:xfrm>
        <a:prstGeom prst="ellipse">
          <a:avLst/>
        </a:prstGeom>
        <a:solidFill>
          <a:srgbClr val="FFFFFF"/>
        </a:solidFill>
        <a:ln w="9525">
          <a:solidFill>
            <a:srgbClr val="000000"/>
          </a:solidFill>
          <a:round/>
          <a:headEnd/>
          <a:tailEnd/>
        </a:ln>
      </xdr:spPr>
    </xdr:sp>
    <xdr:clientData/>
  </xdr:twoCellAnchor>
  <xdr:twoCellAnchor>
    <xdr:from>
      <xdr:col>5</xdr:col>
      <xdr:colOff>390525</xdr:colOff>
      <xdr:row>27</xdr:row>
      <xdr:rowOff>161925</xdr:rowOff>
    </xdr:from>
    <xdr:to>
      <xdr:col>5</xdr:col>
      <xdr:colOff>476250</xdr:colOff>
      <xdr:row>28</xdr:row>
      <xdr:rowOff>66675</xdr:rowOff>
    </xdr:to>
    <xdr:sp macro="" textlink="">
      <xdr:nvSpPr>
        <xdr:cNvPr id="59908" name="Oval 657">
          <a:extLst>
            <a:ext uri="{FF2B5EF4-FFF2-40B4-BE49-F238E27FC236}">
              <a16:creationId xmlns:a16="http://schemas.microsoft.com/office/drawing/2014/main" id="{00000000-0008-0000-0100-000004EA0000}"/>
            </a:ext>
          </a:extLst>
        </xdr:cNvPr>
        <xdr:cNvSpPr>
          <a:spLocks noChangeArrowheads="1"/>
        </xdr:cNvSpPr>
      </xdr:nvSpPr>
      <xdr:spPr bwMode="auto">
        <a:xfrm>
          <a:off x="4895850" y="6010275"/>
          <a:ext cx="85725" cy="85725"/>
        </a:xfrm>
        <a:prstGeom prst="ellipse">
          <a:avLst/>
        </a:prstGeom>
        <a:solidFill>
          <a:srgbClr val="FFFFFF"/>
        </a:solidFill>
        <a:ln w="9525">
          <a:solidFill>
            <a:srgbClr val="000000"/>
          </a:solidFill>
          <a:round/>
          <a:headEnd/>
          <a:tailEnd/>
        </a:ln>
      </xdr:spPr>
    </xdr:sp>
    <xdr:clientData/>
  </xdr:twoCellAnchor>
  <xdr:twoCellAnchor>
    <xdr:from>
      <xdr:col>5</xdr:col>
      <xdr:colOff>457200</xdr:colOff>
      <xdr:row>27</xdr:row>
      <xdr:rowOff>104775</xdr:rowOff>
    </xdr:from>
    <xdr:to>
      <xdr:col>5</xdr:col>
      <xdr:colOff>533400</xdr:colOff>
      <xdr:row>28</xdr:row>
      <xdr:rowOff>9525</xdr:rowOff>
    </xdr:to>
    <xdr:sp macro="" textlink="">
      <xdr:nvSpPr>
        <xdr:cNvPr id="59909" name="Oval 658">
          <a:extLst>
            <a:ext uri="{FF2B5EF4-FFF2-40B4-BE49-F238E27FC236}">
              <a16:creationId xmlns:a16="http://schemas.microsoft.com/office/drawing/2014/main" id="{00000000-0008-0000-0100-000005EA0000}"/>
            </a:ext>
          </a:extLst>
        </xdr:cNvPr>
        <xdr:cNvSpPr>
          <a:spLocks noChangeArrowheads="1"/>
        </xdr:cNvSpPr>
      </xdr:nvSpPr>
      <xdr:spPr bwMode="auto">
        <a:xfrm>
          <a:off x="4962525" y="5953125"/>
          <a:ext cx="76200" cy="85725"/>
        </a:xfrm>
        <a:prstGeom prst="ellipse">
          <a:avLst/>
        </a:prstGeom>
        <a:solidFill>
          <a:srgbClr val="FFFFFF"/>
        </a:solidFill>
        <a:ln w="9525">
          <a:solidFill>
            <a:srgbClr val="000000"/>
          </a:solidFill>
          <a:round/>
          <a:headEnd/>
          <a:tailEnd/>
        </a:ln>
      </xdr:spPr>
    </xdr:sp>
    <xdr:clientData/>
  </xdr:twoCellAnchor>
  <xdr:twoCellAnchor>
    <xdr:from>
      <xdr:col>5</xdr:col>
      <xdr:colOff>514350</xdr:colOff>
      <xdr:row>27</xdr:row>
      <xdr:rowOff>57150</xdr:rowOff>
    </xdr:from>
    <xdr:to>
      <xdr:col>5</xdr:col>
      <xdr:colOff>638175</xdr:colOff>
      <xdr:row>28</xdr:row>
      <xdr:rowOff>171450</xdr:rowOff>
    </xdr:to>
    <xdr:sp macro="" textlink="">
      <xdr:nvSpPr>
        <xdr:cNvPr id="59910" name="Oval 659">
          <a:extLst>
            <a:ext uri="{FF2B5EF4-FFF2-40B4-BE49-F238E27FC236}">
              <a16:creationId xmlns:a16="http://schemas.microsoft.com/office/drawing/2014/main" id="{00000000-0008-0000-0100-000006EA0000}"/>
            </a:ext>
          </a:extLst>
        </xdr:cNvPr>
        <xdr:cNvSpPr>
          <a:spLocks noChangeArrowheads="1"/>
        </xdr:cNvSpPr>
      </xdr:nvSpPr>
      <xdr:spPr bwMode="auto">
        <a:xfrm>
          <a:off x="5019675" y="5905500"/>
          <a:ext cx="123825" cy="295275"/>
        </a:xfrm>
        <a:prstGeom prst="ellipse">
          <a:avLst/>
        </a:prstGeom>
        <a:solidFill>
          <a:srgbClr val="FFFFFF"/>
        </a:solidFill>
        <a:ln w="9525">
          <a:solidFill>
            <a:srgbClr val="000000"/>
          </a:solidFill>
          <a:round/>
          <a:headEnd/>
          <a:tailEnd/>
        </a:ln>
      </xdr:spPr>
    </xdr:sp>
    <xdr:clientData/>
  </xdr:twoCellAnchor>
  <xdr:twoCellAnchor>
    <xdr:from>
      <xdr:col>5</xdr:col>
      <xdr:colOff>457200</xdr:colOff>
      <xdr:row>28</xdr:row>
      <xdr:rowOff>9525</xdr:rowOff>
    </xdr:from>
    <xdr:to>
      <xdr:col>5</xdr:col>
      <xdr:colOff>533400</xdr:colOff>
      <xdr:row>28</xdr:row>
      <xdr:rowOff>114300</xdr:rowOff>
    </xdr:to>
    <xdr:sp macro="" textlink="">
      <xdr:nvSpPr>
        <xdr:cNvPr id="59911" name="Oval 660">
          <a:extLst>
            <a:ext uri="{FF2B5EF4-FFF2-40B4-BE49-F238E27FC236}">
              <a16:creationId xmlns:a16="http://schemas.microsoft.com/office/drawing/2014/main" id="{00000000-0008-0000-0100-000007EA0000}"/>
            </a:ext>
          </a:extLst>
        </xdr:cNvPr>
        <xdr:cNvSpPr>
          <a:spLocks noChangeArrowheads="1"/>
        </xdr:cNvSpPr>
      </xdr:nvSpPr>
      <xdr:spPr bwMode="auto">
        <a:xfrm>
          <a:off x="4962525" y="6038850"/>
          <a:ext cx="76200" cy="104775"/>
        </a:xfrm>
        <a:prstGeom prst="ellipse">
          <a:avLst/>
        </a:prstGeom>
        <a:solidFill>
          <a:srgbClr val="FFFFFF"/>
        </a:solidFill>
        <a:ln w="9525">
          <a:solidFill>
            <a:srgbClr val="000000"/>
          </a:solidFill>
          <a:round/>
          <a:headEnd/>
          <a:tailEnd/>
        </a:ln>
      </xdr:spPr>
    </xdr:sp>
    <xdr:clientData/>
  </xdr:twoCellAnchor>
  <xdr:twoCellAnchor>
    <xdr:from>
      <xdr:col>5</xdr:col>
      <xdr:colOff>571500</xdr:colOff>
      <xdr:row>28</xdr:row>
      <xdr:rowOff>123825</xdr:rowOff>
    </xdr:from>
    <xdr:to>
      <xdr:col>5</xdr:col>
      <xdr:colOff>685800</xdr:colOff>
      <xdr:row>29</xdr:row>
      <xdr:rowOff>28575</xdr:rowOff>
    </xdr:to>
    <xdr:sp macro="" textlink="">
      <xdr:nvSpPr>
        <xdr:cNvPr id="59912" name="Oval 661">
          <a:extLst>
            <a:ext uri="{FF2B5EF4-FFF2-40B4-BE49-F238E27FC236}">
              <a16:creationId xmlns:a16="http://schemas.microsoft.com/office/drawing/2014/main" id="{00000000-0008-0000-0100-000008EA0000}"/>
            </a:ext>
          </a:extLst>
        </xdr:cNvPr>
        <xdr:cNvSpPr>
          <a:spLocks noChangeArrowheads="1"/>
        </xdr:cNvSpPr>
      </xdr:nvSpPr>
      <xdr:spPr bwMode="auto">
        <a:xfrm>
          <a:off x="5076825" y="6153150"/>
          <a:ext cx="114300" cy="95250"/>
        </a:xfrm>
        <a:prstGeom prst="ellipse">
          <a:avLst/>
        </a:prstGeom>
        <a:solidFill>
          <a:srgbClr val="FFFFFF"/>
        </a:solidFill>
        <a:ln w="9525">
          <a:solidFill>
            <a:srgbClr val="000000"/>
          </a:solidFill>
          <a:round/>
          <a:headEnd/>
          <a:tailEnd/>
        </a:ln>
      </xdr:spPr>
    </xdr:sp>
    <xdr:clientData/>
  </xdr:twoCellAnchor>
  <xdr:twoCellAnchor>
    <xdr:from>
      <xdr:col>5</xdr:col>
      <xdr:colOff>609600</xdr:colOff>
      <xdr:row>27</xdr:row>
      <xdr:rowOff>133350</xdr:rowOff>
    </xdr:from>
    <xdr:to>
      <xdr:col>5</xdr:col>
      <xdr:colOff>704850</xdr:colOff>
      <xdr:row>28</xdr:row>
      <xdr:rowOff>47625</xdr:rowOff>
    </xdr:to>
    <xdr:sp macro="" textlink="">
      <xdr:nvSpPr>
        <xdr:cNvPr id="59913" name="Oval 662">
          <a:extLst>
            <a:ext uri="{FF2B5EF4-FFF2-40B4-BE49-F238E27FC236}">
              <a16:creationId xmlns:a16="http://schemas.microsoft.com/office/drawing/2014/main" id="{00000000-0008-0000-0100-000009EA0000}"/>
            </a:ext>
          </a:extLst>
        </xdr:cNvPr>
        <xdr:cNvSpPr>
          <a:spLocks noChangeArrowheads="1"/>
        </xdr:cNvSpPr>
      </xdr:nvSpPr>
      <xdr:spPr bwMode="auto">
        <a:xfrm>
          <a:off x="5114925" y="5981700"/>
          <a:ext cx="95250" cy="95250"/>
        </a:xfrm>
        <a:prstGeom prst="ellipse">
          <a:avLst/>
        </a:prstGeom>
        <a:solidFill>
          <a:srgbClr val="FFFFFF"/>
        </a:solidFill>
        <a:ln w="9525">
          <a:solidFill>
            <a:srgbClr val="000000"/>
          </a:solidFill>
          <a:round/>
          <a:headEnd/>
          <a:tailEnd/>
        </a:ln>
      </xdr:spPr>
    </xdr:sp>
    <xdr:clientData/>
  </xdr:twoCellAnchor>
  <xdr:twoCellAnchor>
    <xdr:from>
      <xdr:col>5</xdr:col>
      <xdr:colOff>600075</xdr:colOff>
      <xdr:row>28</xdr:row>
      <xdr:rowOff>9525</xdr:rowOff>
    </xdr:from>
    <xdr:to>
      <xdr:col>5</xdr:col>
      <xdr:colOff>762000</xdr:colOff>
      <xdr:row>28</xdr:row>
      <xdr:rowOff>133350</xdr:rowOff>
    </xdr:to>
    <xdr:sp macro="" textlink="">
      <xdr:nvSpPr>
        <xdr:cNvPr id="59914" name="Oval 663">
          <a:extLst>
            <a:ext uri="{FF2B5EF4-FFF2-40B4-BE49-F238E27FC236}">
              <a16:creationId xmlns:a16="http://schemas.microsoft.com/office/drawing/2014/main" id="{00000000-0008-0000-0100-00000AEA0000}"/>
            </a:ext>
          </a:extLst>
        </xdr:cNvPr>
        <xdr:cNvSpPr>
          <a:spLocks noChangeArrowheads="1"/>
        </xdr:cNvSpPr>
      </xdr:nvSpPr>
      <xdr:spPr bwMode="auto">
        <a:xfrm>
          <a:off x="5105400" y="6038850"/>
          <a:ext cx="161925" cy="123825"/>
        </a:xfrm>
        <a:prstGeom prst="ellipse">
          <a:avLst/>
        </a:prstGeom>
        <a:solidFill>
          <a:srgbClr val="FFFFFF"/>
        </a:solidFill>
        <a:ln w="9525">
          <a:solidFill>
            <a:srgbClr val="000000"/>
          </a:solidFill>
          <a:round/>
          <a:headEnd/>
          <a:tailEnd/>
        </a:ln>
      </xdr:spPr>
    </xdr:sp>
    <xdr:clientData/>
  </xdr:twoCellAnchor>
  <xdr:twoCellAnchor>
    <xdr:from>
      <xdr:col>5</xdr:col>
      <xdr:colOff>676275</xdr:colOff>
      <xdr:row>28</xdr:row>
      <xdr:rowOff>133350</xdr:rowOff>
    </xdr:from>
    <xdr:to>
      <xdr:col>5</xdr:col>
      <xdr:colOff>781050</xdr:colOff>
      <xdr:row>29</xdr:row>
      <xdr:rowOff>85725</xdr:rowOff>
    </xdr:to>
    <xdr:sp macro="" textlink="">
      <xdr:nvSpPr>
        <xdr:cNvPr id="59915" name="Oval 664">
          <a:extLst>
            <a:ext uri="{FF2B5EF4-FFF2-40B4-BE49-F238E27FC236}">
              <a16:creationId xmlns:a16="http://schemas.microsoft.com/office/drawing/2014/main" id="{00000000-0008-0000-0100-00000BEA0000}"/>
            </a:ext>
          </a:extLst>
        </xdr:cNvPr>
        <xdr:cNvSpPr>
          <a:spLocks noChangeArrowheads="1"/>
        </xdr:cNvSpPr>
      </xdr:nvSpPr>
      <xdr:spPr bwMode="auto">
        <a:xfrm>
          <a:off x="5181600" y="6162675"/>
          <a:ext cx="104775" cy="142875"/>
        </a:xfrm>
        <a:prstGeom prst="ellipse">
          <a:avLst/>
        </a:prstGeom>
        <a:solidFill>
          <a:srgbClr val="FFFFFF"/>
        </a:solidFill>
        <a:ln w="9525">
          <a:solidFill>
            <a:srgbClr val="000000"/>
          </a:solidFill>
          <a:round/>
          <a:headEnd/>
          <a:tailEnd/>
        </a:ln>
      </xdr:spPr>
    </xdr:sp>
    <xdr:clientData/>
  </xdr:twoCellAnchor>
  <xdr:twoCellAnchor>
    <xdr:from>
      <xdr:col>5</xdr:col>
      <xdr:colOff>742950</xdr:colOff>
      <xdr:row>28</xdr:row>
      <xdr:rowOff>57150</xdr:rowOff>
    </xdr:from>
    <xdr:to>
      <xdr:col>5</xdr:col>
      <xdr:colOff>866775</xdr:colOff>
      <xdr:row>28</xdr:row>
      <xdr:rowOff>161925</xdr:rowOff>
    </xdr:to>
    <xdr:sp macro="" textlink="">
      <xdr:nvSpPr>
        <xdr:cNvPr id="59916" name="Oval 665">
          <a:extLst>
            <a:ext uri="{FF2B5EF4-FFF2-40B4-BE49-F238E27FC236}">
              <a16:creationId xmlns:a16="http://schemas.microsoft.com/office/drawing/2014/main" id="{00000000-0008-0000-0100-00000CEA0000}"/>
            </a:ext>
          </a:extLst>
        </xdr:cNvPr>
        <xdr:cNvSpPr>
          <a:spLocks noChangeArrowheads="1"/>
        </xdr:cNvSpPr>
      </xdr:nvSpPr>
      <xdr:spPr bwMode="auto">
        <a:xfrm>
          <a:off x="5248275" y="6086475"/>
          <a:ext cx="123825" cy="104775"/>
        </a:xfrm>
        <a:prstGeom prst="ellipse">
          <a:avLst/>
        </a:prstGeom>
        <a:solidFill>
          <a:srgbClr val="FFFFFF"/>
        </a:solidFill>
        <a:ln w="9525">
          <a:solidFill>
            <a:srgbClr val="000000"/>
          </a:solidFill>
          <a:round/>
          <a:headEnd/>
          <a:tailEnd/>
        </a:ln>
      </xdr:spPr>
    </xdr:sp>
    <xdr:clientData/>
  </xdr:twoCellAnchor>
  <xdr:twoCellAnchor>
    <xdr:from>
      <xdr:col>5</xdr:col>
      <xdr:colOff>781050</xdr:colOff>
      <xdr:row>28</xdr:row>
      <xdr:rowOff>161925</xdr:rowOff>
    </xdr:from>
    <xdr:to>
      <xdr:col>5</xdr:col>
      <xdr:colOff>895350</xdr:colOff>
      <xdr:row>29</xdr:row>
      <xdr:rowOff>47625</xdr:rowOff>
    </xdr:to>
    <xdr:sp macro="" textlink="">
      <xdr:nvSpPr>
        <xdr:cNvPr id="59917" name="Oval 666">
          <a:extLst>
            <a:ext uri="{FF2B5EF4-FFF2-40B4-BE49-F238E27FC236}">
              <a16:creationId xmlns:a16="http://schemas.microsoft.com/office/drawing/2014/main" id="{00000000-0008-0000-0100-00000DEA0000}"/>
            </a:ext>
          </a:extLst>
        </xdr:cNvPr>
        <xdr:cNvSpPr>
          <a:spLocks noChangeArrowheads="1"/>
        </xdr:cNvSpPr>
      </xdr:nvSpPr>
      <xdr:spPr bwMode="auto">
        <a:xfrm>
          <a:off x="5286375" y="6191250"/>
          <a:ext cx="114300" cy="76200"/>
        </a:xfrm>
        <a:prstGeom prst="ellipse">
          <a:avLst/>
        </a:prstGeom>
        <a:solidFill>
          <a:srgbClr val="FFFFFF"/>
        </a:solidFill>
        <a:ln w="9525">
          <a:solidFill>
            <a:srgbClr val="000000"/>
          </a:solidFill>
          <a:round/>
          <a:headEnd/>
          <a:tailEnd/>
        </a:ln>
      </xdr:spPr>
    </xdr:sp>
    <xdr:clientData/>
  </xdr:twoCellAnchor>
  <xdr:twoCellAnchor>
    <xdr:from>
      <xdr:col>5</xdr:col>
      <xdr:colOff>752475</xdr:colOff>
      <xdr:row>29</xdr:row>
      <xdr:rowOff>38100</xdr:rowOff>
    </xdr:from>
    <xdr:to>
      <xdr:col>5</xdr:col>
      <xdr:colOff>866775</xdr:colOff>
      <xdr:row>29</xdr:row>
      <xdr:rowOff>161925</xdr:rowOff>
    </xdr:to>
    <xdr:sp macro="" textlink="">
      <xdr:nvSpPr>
        <xdr:cNvPr id="59918" name="Oval 667">
          <a:extLst>
            <a:ext uri="{FF2B5EF4-FFF2-40B4-BE49-F238E27FC236}">
              <a16:creationId xmlns:a16="http://schemas.microsoft.com/office/drawing/2014/main" id="{00000000-0008-0000-0100-00000EEA0000}"/>
            </a:ext>
          </a:extLst>
        </xdr:cNvPr>
        <xdr:cNvSpPr>
          <a:spLocks noChangeArrowheads="1"/>
        </xdr:cNvSpPr>
      </xdr:nvSpPr>
      <xdr:spPr bwMode="auto">
        <a:xfrm>
          <a:off x="5257800" y="6257925"/>
          <a:ext cx="114300" cy="123825"/>
        </a:xfrm>
        <a:prstGeom prst="ellipse">
          <a:avLst/>
        </a:prstGeom>
        <a:solidFill>
          <a:srgbClr val="FFFFFF"/>
        </a:solidFill>
        <a:ln w="9525">
          <a:solidFill>
            <a:srgbClr val="000000"/>
          </a:solidFill>
          <a:round/>
          <a:headEnd/>
          <a:tailEnd/>
        </a:ln>
      </xdr:spPr>
    </xdr:sp>
    <xdr:clientData/>
  </xdr:twoCellAnchor>
  <xdr:twoCellAnchor>
    <xdr:from>
      <xdr:col>5</xdr:col>
      <xdr:colOff>885825</xdr:colOff>
      <xdr:row>28</xdr:row>
      <xdr:rowOff>161925</xdr:rowOff>
    </xdr:from>
    <xdr:to>
      <xdr:col>6</xdr:col>
      <xdr:colOff>19050</xdr:colOff>
      <xdr:row>29</xdr:row>
      <xdr:rowOff>57150</xdr:rowOff>
    </xdr:to>
    <xdr:sp macro="" textlink="">
      <xdr:nvSpPr>
        <xdr:cNvPr id="59919" name="Oval 668">
          <a:extLst>
            <a:ext uri="{FF2B5EF4-FFF2-40B4-BE49-F238E27FC236}">
              <a16:creationId xmlns:a16="http://schemas.microsoft.com/office/drawing/2014/main" id="{00000000-0008-0000-0100-00000FEA0000}"/>
            </a:ext>
          </a:extLst>
        </xdr:cNvPr>
        <xdr:cNvSpPr>
          <a:spLocks noChangeArrowheads="1"/>
        </xdr:cNvSpPr>
      </xdr:nvSpPr>
      <xdr:spPr bwMode="auto">
        <a:xfrm>
          <a:off x="5391150" y="6191250"/>
          <a:ext cx="95250" cy="85725"/>
        </a:xfrm>
        <a:prstGeom prst="ellipse">
          <a:avLst/>
        </a:prstGeom>
        <a:solidFill>
          <a:srgbClr val="FFFFFF"/>
        </a:solidFill>
        <a:ln w="9525">
          <a:solidFill>
            <a:srgbClr val="000000"/>
          </a:solidFill>
          <a:round/>
          <a:headEnd/>
          <a:tailEnd/>
        </a:ln>
      </xdr:spPr>
    </xdr:sp>
    <xdr:clientData/>
  </xdr:twoCellAnchor>
  <xdr:twoCellAnchor>
    <xdr:from>
      <xdr:col>5</xdr:col>
      <xdr:colOff>847725</xdr:colOff>
      <xdr:row>29</xdr:row>
      <xdr:rowOff>47625</xdr:rowOff>
    </xdr:from>
    <xdr:to>
      <xdr:col>6</xdr:col>
      <xdr:colOff>38100</xdr:colOff>
      <xdr:row>29</xdr:row>
      <xdr:rowOff>180975</xdr:rowOff>
    </xdr:to>
    <xdr:sp macro="" textlink="">
      <xdr:nvSpPr>
        <xdr:cNvPr id="59920" name="Oval 669">
          <a:extLst>
            <a:ext uri="{FF2B5EF4-FFF2-40B4-BE49-F238E27FC236}">
              <a16:creationId xmlns:a16="http://schemas.microsoft.com/office/drawing/2014/main" id="{00000000-0008-0000-0100-000010EA0000}"/>
            </a:ext>
          </a:extLst>
        </xdr:cNvPr>
        <xdr:cNvSpPr>
          <a:spLocks noChangeArrowheads="1"/>
        </xdr:cNvSpPr>
      </xdr:nvSpPr>
      <xdr:spPr bwMode="auto">
        <a:xfrm>
          <a:off x="5353050" y="6267450"/>
          <a:ext cx="152400" cy="133350"/>
        </a:xfrm>
        <a:prstGeom prst="ellipse">
          <a:avLst/>
        </a:prstGeom>
        <a:solidFill>
          <a:srgbClr val="FFFFFF"/>
        </a:solidFill>
        <a:ln w="9525">
          <a:solidFill>
            <a:srgbClr val="000000"/>
          </a:solidFill>
          <a:round/>
          <a:headEnd/>
          <a:tailEnd/>
        </a:ln>
      </xdr:spPr>
    </xdr:sp>
    <xdr:clientData/>
  </xdr:twoCellAnchor>
  <xdr:twoCellAnchor>
    <xdr:from>
      <xdr:col>6</xdr:col>
      <xdr:colOff>866775</xdr:colOff>
      <xdr:row>28</xdr:row>
      <xdr:rowOff>161925</xdr:rowOff>
    </xdr:from>
    <xdr:to>
      <xdr:col>7</xdr:col>
      <xdr:colOff>19050</xdr:colOff>
      <xdr:row>29</xdr:row>
      <xdr:rowOff>66675</xdr:rowOff>
    </xdr:to>
    <xdr:sp macro="" textlink="">
      <xdr:nvSpPr>
        <xdr:cNvPr id="59921" name="Oval 670">
          <a:extLst>
            <a:ext uri="{FF2B5EF4-FFF2-40B4-BE49-F238E27FC236}">
              <a16:creationId xmlns:a16="http://schemas.microsoft.com/office/drawing/2014/main" id="{00000000-0008-0000-0100-000011EA0000}"/>
            </a:ext>
          </a:extLst>
        </xdr:cNvPr>
        <xdr:cNvSpPr>
          <a:spLocks noChangeArrowheads="1"/>
        </xdr:cNvSpPr>
      </xdr:nvSpPr>
      <xdr:spPr bwMode="auto">
        <a:xfrm>
          <a:off x="6334125" y="6191250"/>
          <a:ext cx="114300" cy="95250"/>
        </a:xfrm>
        <a:prstGeom prst="ellipse">
          <a:avLst/>
        </a:prstGeom>
        <a:solidFill>
          <a:srgbClr val="FFFFFF"/>
        </a:solidFill>
        <a:ln w="9525">
          <a:solidFill>
            <a:srgbClr val="000000"/>
          </a:solidFill>
          <a:round/>
          <a:headEnd/>
          <a:tailEnd/>
        </a:ln>
      </xdr:spPr>
    </xdr:sp>
    <xdr:clientData/>
  </xdr:twoCellAnchor>
  <xdr:twoCellAnchor>
    <xdr:from>
      <xdr:col>6</xdr:col>
      <xdr:colOff>876300</xdr:colOff>
      <xdr:row>29</xdr:row>
      <xdr:rowOff>57150</xdr:rowOff>
    </xdr:from>
    <xdr:to>
      <xdr:col>7</xdr:col>
      <xdr:colOff>66675</xdr:colOff>
      <xdr:row>29</xdr:row>
      <xdr:rowOff>180975</xdr:rowOff>
    </xdr:to>
    <xdr:sp macro="" textlink="">
      <xdr:nvSpPr>
        <xdr:cNvPr id="59922" name="Oval 671">
          <a:extLst>
            <a:ext uri="{FF2B5EF4-FFF2-40B4-BE49-F238E27FC236}">
              <a16:creationId xmlns:a16="http://schemas.microsoft.com/office/drawing/2014/main" id="{00000000-0008-0000-0100-000012EA0000}"/>
            </a:ext>
          </a:extLst>
        </xdr:cNvPr>
        <xdr:cNvSpPr>
          <a:spLocks noChangeArrowheads="1"/>
        </xdr:cNvSpPr>
      </xdr:nvSpPr>
      <xdr:spPr bwMode="auto">
        <a:xfrm>
          <a:off x="6343650" y="6276975"/>
          <a:ext cx="152400" cy="123825"/>
        </a:xfrm>
        <a:prstGeom prst="ellipse">
          <a:avLst/>
        </a:prstGeom>
        <a:solidFill>
          <a:srgbClr val="FFFFFF"/>
        </a:solidFill>
        <a:ln w="9525">
          <a:solidFill>
            <a:srgbClr val="000000"/>
          </a:solidFill>
          <a:round/>
          <a:headEnd/>
          <a:tailEnd/>
        </a:ln>
      </xdr:spPr>
    </xdr:sp>
    <xdr:clientData/>
  </xdr:twoCellAnchor>
  <xdr:twoCellAnchor>
    <xdr:from>
      <xdr:col>7</xdr:col>
      <xdr:colOff>19050</xdr:colOff>
      <xdr:row>28</xdr:row>
      <xdr:rowOff>171450</xdr:rowOff>
    </xdr:from>
    <xdr:to>
      <xdr:col>7</xdr:col>
      <xdr:colOff>114300</xdr:colOff>
      <xdr:row>29</xdr:row>
      <xdr:rowOff>66675</xdr:rowOff>
    </xdr:to>
    <xdr:sp macro="" textlink="">
      <xdr:nvSpPr>
        <xdr:cNvPr id="59923" name="Oval 672">
          <a:extLst>
            <a:ext uri="{FF2B5EF4-FFF2-40B4-BE49-F238E27FC236}">
              <a16:creationId xmlns:a16="http://schemas.microsoft.com/office/drawing/2014/main" id="{00000000-0008-0000-0100-000013EA0000}"/>
            </a:ext>
          </a:extLst>
        </xdr:cNvPr>
        <xdr:cNvSpPr>
          <a:spLocks noChangeArrowheads="1"/>
        </xdr:cNvSpPr>
      </xdr:nvSpPr>
      <xdr:spPr bwMode="auto">
        <a:xfrm>
          <a:off x="6448425" y="6200775"/>
          <a:ext cx="95250" cy="85725"/>
        </a:xfrm>
        <a:prstGeom prst="ellipse">
          <a:avLst/>
        </a:prstGeom>
        <a:solidFill>
          <a:srgbClr val="FFFFFF"/>
        </a:solidFill>
        <a:ln w="9525">
          <a:solidFill>
            <a:srgbClr val="000000"/>
          </a:solidFill>
          <a:round/>
          <a:headEnd/>
          <a:tailEnd/>
        </a:ln>
      </xdr:spPr>
    </xdr:sp>
    <xdr:clientData/>
  </xdr:twoCellAnchor>
  <xdr:twoCellAnchor>
    <xdr:from>
      <xdr:col>7</xdr:col>
      <xdr:colOff>171450</xdr:colOff>
      <xdr:row>28</xdr:row>
      <xdr:rowOff>47625</xdr:rowOff>
    </xdr:from>
    <xdr:to>
      <xdr:col>7</xdr:col>
      <xdr:colOff>285750</xdr:colOff>
      <xdr:row>28</xdr:row>
      <xdr:rowOff>171450</xdr:rowOff>
    </xdr:to>
    <xdr:sp macro="" textlink="">
      <xdr:nvSpPr>
        <xdr:cNvPr id="59924" name="Oval 673">
          <a:extLst>
            <a:ext uri="{FF2B5EF4-FFF2-40B4-BE49-F238E27FC236}">
              <a16:creationId xmlns:a16="http://schemas.microsoft.com/office/drawing/2014/main" id="{00000000-0008-0000-0100-000014EA0000}"/>
            </a:ext>
          </a:extLst>
        </xdr:cNvPr>
        <xdr:cNvSpPr>
          <a:spLocks noChangeArrowheads="1"/>
        </xdr:cNvSpPr>
      </xdr:nvSpPr>
      <xdr:spPr bwMode="auto">
        <a:xfrm>
          <a:off x="6600825" y="6076950"/>
          <a:ext cx="114300" cy="123825"/>
        </a:xfrm>
        <a:prstGeom prst="ellipse">
          <a:avLst/>
        </a:prstGeom>
        <a:solidFill>
          <a:srgbClr val="FFFFFF"/>
        </a:solidFill>
        <a:ln w="9525">
          <a:solidFill>
            <a:srgbClr val="000000"/>
          </a:solidFill>
          <a:round/>
          <a:headEnd/>
          <a:tailEnd/>
        </a:ln>
      </xdr:spPr>
    </xdr:sp>
    <xdr:clientData/>
  </xdr:twoCellAnchor>
  <xdr:twoCellAnchor>
    <xdr:from>
      <xdr:col>7</xdr:col>
      <xdr:colOff>95250</xdr:colOff>
      <xdr:row>28</xdr:row>
      <xdr:rowOff>180975</xdr:rowOff>
    </xdr:from>
    <xdr:to>
      <xdr:col>7</xdr:col>
      <xdr:colOff>209550</xdr:colOff>
      <xdr:row>29</xdr:row>
      <xdr:rowOff>114300</xdr:rowOff>
    </xdr:to>
    <xdr:sp macro="" textlink="">
      <xdr:nvSpPr>
        <xdr:cNvPr id="59925" name="Oval 674">
          <a:extLst>
            <a:ext uri="{FF2B5EF4-FFF2-40B4-BE49-F238E27FC236}">
              <a16:creationId xmlns:a16="http://schemas.microsoft.com/office/drawing/2014/main" id="{00000000-0008-0000-0100-000015EA0000}"/>
            </a:ext>
          </a:extLst>
        </xdr:cNvPr>
        <xdr:cNvSpPr>
          <a:spLocks noChangeArrowheads="1"/>
        </xdr:cNvSpPr>
      </xdr:nvSpPr>
      <xdr:spPr bwMode="auto">
        <a:xfrm>
          <a:off x="6524625" y="6210300"/>
          <a:ext cx="114300" cy="123825"/>
        </a:xfrm>
        <a:prstGeom prst="ellipse">
          <a:avLst/>
        </a:prstGeom>
        <a:solidFill>
          <a:srgbClr val="FFFFFF"/>
        </a:solidFill>
        <a:ln w="9525">
          <a:solidFill>
            <a:srgbClr val="000000"/>
          </a:solidFill>
          <a:round/>
          <a:headEnd/>
          <a:tailEnd/>
        </a:ln>
      </xdr:spPr>
    </xdr:sp>
    <xdr:clientData/>
  </xdr:twoCellAnchor>
  <xdr:twoCellAnchor>
    <xdr:from>
      <xdr:col>6</xdr:col>
      <xdr:colOff>9525</xdr:colOff>
      <xdr:row>28</xdr:row>
      <xdr:rowOff>161925</xdr:rowOff>
    </xdr:from>
    <xdr:to>
      <xdr:col>6</xdr:col>
      <xdr:colOff>95250</xdr:colOff>
      <xdr:row>29</xdr:row>
      <xdr:rowOff>76200</xdr:rowOff>
    </xdr:to>
    <xdr:sp macro="" textlink="">
      <xdr:nvSpPr>
        <xdr:cNvPr id="59926" name="Oval 675">
          <a:extLst>
            <a:ext uri="{FF2B5EF4-FFF2-40B4-BE49-F238E27FC236}">
              <a16:creationId xmlns:a16="http://schemas.microsoft.com/office/drawing/2014/main" id="{00000000-0008-0000-0100-000016EA0000}"/>
            </a:ext>
          </a:extLst>
        </xdr:cNvPr>
        <xdr:cNvSpPr>
          <a:spLocks noChangeArrowheads="1"/>
        </xdr:cNvSpPr>
      </xdr:nvSpPr>
      <xdr:spPr bwMode="auto">
        <a:xfrm>
          <a:off x="5476875" y="6191250"/>
          <a:ext cx="85725" cy="104775"/>
        </a:xfrm>
        <a:prstGeom prst="ellipse">
          <a:avLst/>
        </a:prstGeom>
        <a:solidFill>
          <a:srgbClr val="FFFFFF"/>
        </a:solidFill>
        <a:ln w="9525">
          <a:solidFill>
            <a:srgbClr val="000000"/>
          </a:solidFill>
          <a:round/>
          <a:headEnd/>
          <a:tailEnd/>
        </a:ln>
      </xdr:spPr>
    </xdr:sp>
    <xdr:clientData/>
  </xdr:twoCellAnchor>
  <xdr:twoCellAnchor>
    <xdr:from>
      <xdr:col>2</xdr:col>
      <xdr:colOff>581025</xdr:colOff>
      <xdr:row>21</xdr:row>
      <xdr:rowOff>9525</xdr:rowOff>
    </xdr:from>
    <xdr:to>
      <xdr:col>2</xdr:col>
      <xdr:colOff>685800</xdr:colOff>
      <xdr:row>21</xdr:row>
      <xdr:rowOff>104775</xdr:rowOff>
    </xdr:to>
    <xdr:sp macro="" textlink="">
      <xdr:nvSpPr>
        <xdr:cNvPr id="59927" name="Oval 676">
          <a:extLst>
            <a:ext uri="{FF2B5EF4-FFF2-40B4-BE49-F238E27FC236}">
              <a16:creationId xmlns:a16="http://schemas.microsoft.com/office/drawing/2014/main" id="{00000000-0008-0000-0100-000017EA0000}"/>
            </a:ext>
          </a:extLst>
        </xdr:cNvPr>
        <xdr:cNvSpPr>
          <a:spLocks noChangeArrowheads="1"/>
        </xdr:cNvSpPr>
      </xdr:nvSpPr>
      <xdr:spPr bwMode="auto">
        <a:xfrm>
          <a:off x="2124075" y="4638675"/>
          <a:ext cx="104775" cy="95250"/>
        </a:xfrm>
        <a:prstGeom prst="ellipse">
          <a:avLst/>
        </a:prstGeom>
        <a:solidFill>
          <a:srgbClr val="FFFFFF"/>
        </a:solidFill>
        <a:ln w="9525">
          <a:solidFill>
            <a:srgbClr val="000000"/>
          </a:solidFill>
          <a:round/>
          <a:headEnd/>
          <a:tailEnd/>
        </a:ln>
      </xdr:spPr>
    </xdr:sp>
    <xdr:clientData/>
  </xdr:twoCellAnchor>
  <xdr:twoCellAnchor>
    <xdr:from>
      <xdr:col>2</xdr:col>
      <xdr:colOff>685800</xdr:colOff>
      <xdr:row>21</xdr:row>
      <xdr:rowOff>0</xdr:rowOff>
    </xdr:from>
    <xdr:to>
      <xdr:col>2</xdr:col>
      <xdr:colOff>781050</xdr:colOff>
      <xdr:row>21</xdr:row>
      <xdr:rowOff>95250</xdr:rowOff>
    </xdr:to>
    <xdr:sp macro="" textlink="">
      <xdr:nvSpPr>
        <xdr:cNvPr id="59928" name="Oval 677">
          <a:extLst>
            <a:ext uri="{FF2B5EF4-FFF2-40B4-BE49-F238E27FC236}">
              <a16:creationId xmlns:a16="http://schemas.microsoft.com/office/drawing/2014/main" id="{00000000-0008-0000-0100-000018EA0000}"/>
            </a:ext>
          </a:extLst>
        </xdr:cNvPr>
        <xdr:cNvSpPr>
          <a:spLocks noChangeArrowheads="1"/>
        </xdr:cNvSpPr>
      </xdr:nvSpPr>
      <xdr:spPr bwMode="auto">
        <a:xfrm>
          <a:off x="2228850" y="4629150"/>
          <a:ext cx="95250" cy="95250"/>
        </a:xfrm>
        <a:prstGeom prst="ellipse">
          <a:avLst/>
        </a:prstGeom>
        <a:solidFill>
          <a:srgbClr val="FFFFFF"/>
        </a:solidFill>
        <a:ln w="9525">
          <a:solidFill>
            <a:srgbClr val="000000"/>
          </a:solidFill>
          <a:round/>
          <a:headEnd/>
          <a:tailEnd/>
        </a:ln>
      </xdr:spPr>
    </xdr:sp>
    <xdr:clientData/>
  </xdr:twoCellAnchor>
  <xdr:twoCellAnchor>
    <xdr:from>
      <xdr:col>2</xdr:col>
      <xdr:colOff>571500</xdr:colOff>
      <xdr:row>21</xdr:row>
      <xdr:rowOff>95250</xdr:rowOff>
    </xdr:from>
    <xdr:to>
      <xdr:col>2</xdr:col>
      <xdr:colOff>695325</xdr:colOff>
      <xdr:row>22</xdr:row>
      <xdr:rowOff>9525</xdr:rowOff>
    </xdr:to>
    <xdr:sp macro="" textlink="">
      <xdr:nvSpPr>
        <xdr:cNvPr id="59929" name="Oval 678">
          <a:extLst>
            <a:ext uri="{FF2B5EF4-FFF2-40B4-BE49-F238E27FC236}">
              <a16:creationId xmlns:a16="http://schemas.microsoft.com/office/drawing/2014/main" id="{00000000-0008-0000-0100-000019EA0000}"/>
            </a:ext>
          </a:extLst>
        </xdr:cNvPr>
        <xdr:cNvSpPr>
          <a:spLocks noChangeArrowheads="1"/>
        </xdr:cNvSpPr>
      </xdr:nvSpPr>
      <xdr:spPr bwMode="auto">
        <a:xfrm>
          <a:off x="2114550" y="4724400"/>
          <a:ext cx="123825" cy="123825"/>
        </a:xfrm>
        <a:prstGeom prst="ellipse">
          <a:avLst/>
        </a:prstGeom>
        <a:solidFill>
          <a:srgbClr val="FFFFFF"/>
        </a:solidFill>
        <a:ln w="9525">
          <a:solidFill>
            <a:srgbClr val="000000"/>
          </a:solidFill>
          <a:round/>
          <a:headEnd/>
          <a:tailEnd/>
        </a:ln>
      </xdr:spPr>
    </xdr:sp>
    <xdr:clientData/>
  </xdr:twoCellAnchor>
  <xdr:twoCellAnchor>
    <xdr:from>
      <xdr:col>2</xdr:col>
      <xdr:colOff>762000</xdr:colOff>
      <xdr:row>21</xdr:row>
      <xdr:rowOff>66675</xdr:rowOff>
    </xdr:from>
    <xdr:to>
      <xdr:col>2</xdr:col>
      <xdr:colOff>866775</xdr:colOff>
      <xdr:row>22</xdr:row>
      <xdr:rowOff>9525</xdr:rowOff>
    </xdr:to>
    <xdr:sp macro="" textlink="">
      <xdr:nvSpPr>
        <xdr:cNvPr id="59930" name="Oval 679">
          <a:extLst>
            <a:ext uri="{FF2B5EF4-FFF2-40B4-BE49-F238E27FC236}">
              <a16:creationId xmlns:a16="http://schemas.microsoft.com/office/drawing/2014/main" id="{00000000-0008-0000-0100-00001AEA0000}"/>
            </a:ext>
          </a:extLst>
        </xdr:cNvPr>
        <xdr:cNvSpPr>
          <a:spLocks noChangeArrowheads="1"/>
        </xdr:cNvSpPr>
      </xdr:nvSpPr>
      <xdr:spPr bwMode="auto">
        <a:xfrm>
          <a:off x="2305050" y="4695825"/>
          <a:ext cx="104775" cy="152400"/>
        </a:xfrm>
        <a:prstGeom prst="ellipse">
          <a:avLst/>
        </a:prstGeom>
        <a:solidFill>
          <a:srgbClr val="FFFFFF"/>
        </a:solidFill>
        <a:ln w="9525">
          <a:solidFill>
            <a:srgbClr val="000000"/>
          </a:solidFill>
          <a:round/>
          <a:headEnd/>
          <a:tailEnd/>
        </a:ln>
      </xdr:spPr>
    </xdr:sp>
    <xdr:clientData/>
  </xdr:twoCellAnchor>
  <xdr:twoCellAnchor>
    <xdr:from>
      <xdr:col>2</xdr:col>
      <xdr:colOff>847725</xdr:colOff>
      <xdr:row>21</xdr:row>
      <xdr:rowOff>9525</xdr:rowOff>
    </xdr:from>
    <xdr:to>
      <xdr:col>2</xdr:col>
      <xdr:colOff>952500</xdr:colOff>
      <xdr:row>21</xdr:row>
      <xdr:rowOff>85725</xdr:rowOff>
    </xdr:to>
    <xdr:sp macro="" textlink="">
      <xdr:nvSpPr>
        <xdr:cNvPr id="59931" name="Oval 680">
          <a:extLst>
            <a:ext uri="{FF2B5EF4-FFF2-40B4-BE49-F238E27FC236}">
              <a16:creationId xmlns:a16="http://schemas.microsoft.com/office/drawing/2014/main" id="{00000000-0008-0000-0100-00001BEA0000}"/>
            </a:ext>
          </a:extLst>
        </xdr:cNvPr>
        <xdr:cNvSpPr>
          <a:spLocks noChangeArrowheads="1"/>
        </xdr:cNvSpPr>
      </xdr:nvSpPr>
      <xdr:spPr bwMode="auto">
        <a:xfrm>
          <a:off x="2390775" y="4638675"/>
          <a:ext cx="104775" cy="76200"/>
        </a:xfrm>
        <a:prstGeom prst="ellipse">
          <a:avLst/>
        </a:prstGeom>
        <a:solidFill>
          <a:srgbClr val="FFFFFF"/>
        </a:solidFill>
        <a:ln w="9525">
          <a:solidFill>
            <a:srgbClr val="000000"/>
          </a:solidFill>
          <a:round/>
          <a:headEnd/>
          <a:tailEnd/>
        </a:ln>
      </xdr:spPr>
    </xdr:sp>
    <xdr:clientData/>
  </xdr:twoCellAnchor>
  <xdr:twoCellAnchor>
    <xdr:from>
      <xdr:col>2</xdr:col>
      <xdr:colOff>866775</xdr:colOff>
      <xdr:row>21</xdr:row>
      <xdr:rowOff>95250</xdr:rowOff>
    </xdr:from>
    <xdr:to>
      <xdr:col>3</xdr:col>
      <xdr:colOff>0</xdr:colOff>
      <xdr:row>22</xdr:row>
      <xdr:rowOff>9525</xdr:rowOff>
    </xdr:to>
    <xdr:sp macro="" textlink="">
      <xdr:nvSpPr>
        <xdr:cNvPr id="59932" name="Oval 681">
          <a:extLst>
            <a:ext uri="{FF2B5EF4-FFF2-40B4-BE49-F238E27FC236}">
              <a16:creationId xmlns:a16="http://schemas.microsoft.com/office/drawing/2014/main" id="{00000000-0008-0000-0100-00001CEA0000}"/>
            </a:ext>
          </a:extLst>
        </xdr:cNvPr>
        <xdr:cNvSpPr>
          <a:spLocks noChangeArrowheads="1"/>
        </xdr:cNvSpPr>
      </xdr:nvSpPr>
      <xdr:spPr bwMode="auto">
        <a:xfrm>
          <a:off x="2409825" y="4724400"/>
          <a:ext cx="95250" cy="123825"/>
        </a:xfrm>
        <a:prstGeom prst="ellipse">
          <a:avLst/>
        </a:prstGeom>
        <a:solidFill>
          <a:srgbClr val="FFFFFF"/>
        </a:solidFill>
        <a:ln w="9525">
          <a:solidFill>
            <a:srgbClr val="000000"/>
          </a:solidFill>
          <a:round/>
          <a:headEnd/>
          <a:tailEnd/>
        </a:ln>
      </xdr:spPr>
    </xdr:sp>
    <xdr:clientData/>
  </xdr:twoCellAnchor>
  <xdr:twoCellAnchor>
    <xdr:from>
      <xdr:col>3</xdr:col>
      <xdr:colOff>9525</xdr:colOff>
      <xdr:row>21</xdr:row>
      <xdr:rowOff>85725</xdr:rowOff>
    </xdr:from>
    <xdr:to>
      <xdr:col>3</xdr:col>
      <xdr:colOff>114300</xdr:colOff>
      <xdr:row>22</xdr:row>
      <xdr:rowOff>9525</xdr:rowOff>
    </xdr:to>
    <xdr:sp macro="" textlink="">
      <xdr:nvSpPr>
        <xdr:cNvPr id="59933" name="Oval 682">
          <a:extLst>
            <a:ext uri="{FF2B5EF4-FFF2-40B4-BE49-F238E27FC236}">
              <a16:creationId xmlns:a16="http://schemas.microsoft.com/office/drawing/2014/main" id="{00000000-0008-0000-0100-00001DEA0000}"/>
            </a:ext>
          </a:extLst>
        </xdr:cNvPr>
        <xdr:cNvSpPr>
          <a:spLocks noChangeArrowheads="1"/>
        </xdr:cNvSpPr>
      </xdr:nvSpPr>
      <xdr:spPr bwMode="auto">
        <a:xfrm>
          <a:off x="2514600" y="4714875"/>
          <a:ext cx="104775" cy="133350"/>
        </a:xfrm>
        <a:prstGeom prst="ellipse">
          <a:avLst/>
        </a:prstGeom>
        <a:solidFill>
          <a:srgbClr val="FFFFFF"/>
        </a:solidFill>
        <a:ln w="9525">
          <a:solidFill>
            <a:srgbClr val="000000"/>
          </a:solidFill>
          <a:round/>
          <a:headEnd/>
          <a:tailEnd/>
        </a:ln>
      </xdr:spPr>
    </xdr:sp>
    <xdr:clientData/>
  </xdr:twoCellAnchor>
  <xdr:twoCellAnchor>
    <xdr:from>
      <xdr:col>2</xdr:col>
      <xdr:colOff>685800</xdr:colOff>
      <xdr:row>21</xdr:row>
      <xdr:rowOff>104775</xdr:rowOff>
    </xdr:from>
    <xdr:to>
      <xdr:col>2</xdr:col>
      <xdr:colOff>771525</xdr:colOff>
      <xdr:row>22</xdr:row>
      <xdr:rowOff>9525</xdr:rowOff>
    </xdr:to>
    <xdr:sp macro="" textlink="">
      <xdr:nvSpPr>
        <xdr:cNvPr id="59934" name="Oval 683">
          <a:extLst>
            <a:ext uri="{FF2B5EF4-FFF2-40B4-BE49-F238E27FC236}">
              <a16:creationId xmlns:a16="http://schemas.microsoft.com/office/drawing/2014/main" id="{00000000-0008-0000-0100-00001EEA0000}"/>
            </a:ext>
          </a:extLst>
        </xdr:cNvPr>
        <xdr:cNvSpPr>
          <a:spLocks noChangeArrowheads="1"/>
        </xdr:cNvSpPr>
      </xdr:nvSpPr>
      <xdr:spPr bwMode="auto">
        <a:xfrm>
          <a:off x="2228850" y="4733925"/>
          <a:ext cx="85725" cy="114300"/>
        </a:xfrm>
        <a:prstGeom prst="ellipse">
          <a:avLst/>
        </a:prstGeom>
        <a:solidFill>
          <a:srgbClr val="FFFFFF"/>
        </a:solidFill>
        <a:ln w="9525">
          <a:solidFill>
            <a:srgbClr val="000000"/>
          </a:solidFill>
          <a:round/>
          <a:headEnd/>
          <a:tailEnd/>
        </a:ln>
      </xdr:spPr>
    </xdr:sp>
    <xdr:clientData/>
  </xdr:twoCellAnchor>
  <xdr:twoCellAnchor>
    <xdr:from>
      <xdr:col>2</xdr:col>
      <xdr:colOff>495300</xdr:colOff>
      <xdr:row>21</xdr:row>
      <xdr:rowOff>0</xdr:rowOff>
    </xdr:from>
    <xdr:to>
      <xdr:col>2</xdr:col>
      <xdr:colOff>590550</xdr:colOff>
      <xdr:row>21</xdr:row>
      <xdr:rowOff>76200</xdr:rowOff>
    </xdr:to>
    <xdr:sp macro="" textlink="">
      <xdr:nvSpPr>
        <xdr:cNvPr id="59935" name="Oval 684">
          <a:extLst>
            <a:ext uri="{FF2B5EF4-FFF2-40B4-BE49-F238E27FC236}">
              <a16:creationId xmlns:a16="http://schemas.microsoft.com/office/drawing/2014/main" id="{00000000-0008-0000-0100-00001FEA0000}"/>
            </a:ext>
          </a:extLst>
        </xdr:cNvPr>
        <xdr:cNvSpPr>
          <a:spLocks noChangeArrowheads="1"/>
        </xdr:cNvSpPr>
      </xdr:nvSpPr>
      <xdr:spPr bwMode="auto">
        <a:xfrm>
          <a:off x="2038350" y="4629150"/>
          <a:ext cx="95250" cy="76200"/>
        </a:xfrm>
        <a:prstGeom prst="ellipse">
          <a:avLst/>
        </a:prstGeom>
        <a:solidFill>
          <a:srgbClr val="FFFFFF"/>
        </a:solidFill>
        <a:ln w="9525">
          <a:solidFill>
            <a:srgbClr val="000000"/>
          </a:solidFill>
          <a:round/>
          <a:headEnd/>
          <a:tailEnd/>
        </a:ln>
      </xdr:spPr>
    </xdr:sp>
    <xdr:clientData/>
  </xdr:twoCellAnchor>
  <xdr:twoCellAnchor>
    <xdr:from>
      <xdr:col>2</xdr:col>
      <xdr:colOff>762000</xdr:colOff>
      <xdr:row>21</xdr:row>
      <xdr:rowOff>0</xdr:rowOff>
    </xdr:from>
    <xdr:to>
      <xdr:col>2</xdr:col>
      <xdr:colOff>857250</xdr:colOff>
      <xdr:row>21</xdr:row>
      <xdr:rowOff>85725</xdr:rowOff>
    </xdr:to>
    <xdr:sp macro="" textlink="">
      <xdr:nvSpPr>
        <xdr:cNvPr id="59936" name="Oval 685">
          <a:extLst>
            <a:ext uri="{FF2B5EF4-FFF2-40B4-BE49-F238E27FC236}">
              <a16:creationId xmlns:a16="http://schemas.microsoft.com/office/drawing/2014/main" id="{00000000-0008-0000-0100-000020EA0000}"/>
            </a:ext>
          </a:extLst>
        </xdr:cNvPr>
        <xdr:cNvSpPr>
          <a:spLocks noChangeArrowheads="1"/>
        </xdr:cNvSpPr>
      </xdr:nvSpPr>
      <xdr:spPr bwMode="auto">
        <a:xfrm>
          <a:off x="2305050" y="4629150"/>
          <a:ext cx="95250" cy="85725"/>
        </a:xfrm>
        <a:prstGeom prst="ellipse">
          <a:avLst/>
        </a:prstGeom>
        <a:solidFill>
          <a:srgbClr val="FFFFFF"/>
        </a:solidFill>
        <a:ln w="9525">
          <a:solidFill>
            <a:srgbClr val="000000"/>
          </a:solidFill>
          <a:round/>
          <a:headEnd/>
          <a:tailEnd/>
        </a:ln>
      </xdr:spPr>
    </xdr:sp>
    <xdr:clientData/>
  </xdr:twoCellAnchor>
  <xdr:twoCellAnchor>
    <xdr:from>
      <xdr:col>2</xdr:col>
      <xdr:colOff>914400</xdr:colOff>
      <xdr:row>21</xdr:row>
      <xdr:rowOff>66675</xdr:rowOff>
    </xdr:from>
    <xdr:to>
      <xdr:col>3</xdr:col>
      <xdr:colOff>28575</xdr:colOff>
      <xdr:row>21</xdr:row>
      <xdr:rowOff>142875</xdr:rowOff>
    </xdr:to>
    <xdr:sp macro="" textlink="">
      <xdr:nvSpPr>
        <xdr:cNvPr id="59937" name="Oval 686">
          <a:extLst>
            <a:ext uri="{FF2B5EF4-FFF2-40B4-BE49-F238E27FC236}">
              <a16:creationId xmlns:a16="http://schemas.microsoft.com/office/drawing/2014/main" id="{00000000-0008-0000-0100-000021EA0000}"/>
            </a:ext>
          </a:extLst>
        </xdr:cNvPr>
        <xdr:cNvSpPr>
          <a:spLocks noChangeArrowheads="1"/>
        </xdr:cNvSpPr>
      </xdr:nvSpPr>
      <xdr:spPr bwMode="auto">
        <a:xfrm>
          <a:off x="2457450" y="4695825"/>
          <a:ext cx="76200" cy="76200"/>
        </a:xfrm>
        <a:prstGeom prst="ellipse">
          <a:avLst/>
        </a:prstGeom>
        <a:solidFill>
          <a:srgbClr val="FFFFFF"/>
        </a:solidFill>
        <a:ln w="9525">
          <a:solidFill>
            <a:srgbClr val="000000"/>
          </a:solidFill>
          <a:round/>
          <a:headEnd/>
          <a:tailEnd/>
        </a:ln>
      </xdr:spPr>
    </xdr:sp>
    <xdr:clientData/>
  </xdr:twoCellAnchor>
  <xdr:twoCellAnchor>
    <xdr:from>
      <xdr:col>7</xdr:col>
      <xdr:colOff>228600</xdr:colOff>
      <xdr:row>28</xdr:row>
      <xdr:rowOff>0</xdr:rowOff>
    </xdr:from>
    <xdr:to>
      <xdr:col>7</xdr:col>
      <xdr:colOff>304800</xdr:colOff>
      <xdr:row>28</xdr:row>
      <xdr:rowOff>76200</xdr:rowOff>
    </xdr:to>
    <xdr:sp macro="" textlink="">
      <xdr:nvSpPr>
        <xdr:cNvPr id="59938" name="Oval 687">
          <a:extLst>
            <a:ext uri="{FF2B5EF4-FFF2-40B4-BE49-F238E27FC236}">
              <a16:creationId xmlns:a16="http://schemas.microsoft.com/office/drawing/2014/main" id="{00000000-0008-0000-0100-000022EA0000}"/>
            </a:ext>
          </a:extLst>
        </xdr:cNvPr>
        <xdr:cNvSpPr>
          <a:spLocks noChangeArrowheads="1"/>
        </xdr:cNvSpPr>
      </xdr:nvSpPr>
      <xdr:spPr bwMode="auto">
        <a:xfrm>
          <a:off x="6657975" y="6029325"/>
          <a:ext cx="76200" cy="76200"/>
        </a:xfrm>
        <a:prstGeom prst="ellipse">
          <a:avLst/>
        </a:prstGeom>
        <a:solidFill>
          <a:srgbClr val="FFFFFF"/>
        </a:solidFill>
        <a:ln w="9525">
          <a:solidFill>
            <a:srgbClr val="000000"/>
          </a:solidFill>
          <a:round/>
          <a:headEnd/>
          <a:tailEnd/>
        </a:ln>
      </xdr:spPr>
    </xdr:sp>
    <xdr:clientData/>
  </xdr:twoCellAnchor>
  <xdr:twoCellAnchor>
    <xdr:from>
      <xdr:col>7</xdr:col>
      <xdr:colOff>133350</xdr:colOff>
      <xdr:row>28</xdr:row>
      <xdr:rowOff>104775</xdr:rowOff>
    </xdr:from>
    <xdr:to>
      <xdr:col>7</xdr:col>
      <xdr:colOff>209550</xdr:colOff>
      <xdr:row>28</xdr:row>
      <xdr:rowOff>180975</xdr:rowOff>
    </xdr:to>
    <xdr:sp macro="" textlink="">
      <xdr:nvSpPr>
        <xdr:cNvPr id="59939" name="Oval 688">
          <a:extLst>
            <a:ext uri="{FF2B5EF4-FFF2-40B4-BE49-F238E27FC236}">
              <a16:creationId xmlns:a16="http://schemas.microsoft.com/office/drawing/2014/main" id="{00000000-0008-0000-0100-000023EA0000}"/>
            </a:ext>
          </a:extLst>
        </xdr:cNvPr>
        <xdr:cNvSpPr>
          <a:spLocks noChangeArrowheads="1"/>
        </xdr:cNvSpPr>
      </xdr:nvSpPr>
      <xdr:spPr bwMode="auto">
        <a:xfrm>
          <a:off x="6562725" y="6134100"/>
          <a:ext cx="76200" cy="76200"/>
        </a:xfrm>
        <a:prstGeom prst="ellipse">
          <a:avLst/>
        </a:prstGeom>
        <a:solidFill>
          <a:srgbClr val="FFFFFF"/>
        </a:solidFill>
        <a:ln w="9525">
          <a:solidFill>
            <a:srgbClr val="000000"/>
          </a:solidFill>
          <a:round/>
          <a:headEnd/>
          <a:tailEnd/>
        </a:ln>
      </xdr:spPr>
    </xdr:sp>
    <xdr:clientData/>
  </xdr:twoCellAnchor>
  <xdr:twoCellAnchor>
    <xdr:from>
      <xdr:col>7</xdr:col>
      <xdr:colOff>171450</xdr:colOff>
      <xdr:row>28</xdr:row>
      <xdr:rowOff>123825</xdr:rowOff>
    </xdr:from>
    <xdr:to>
      <xdr:col>7</xdr:col>
      <xdr:colOff>285750</xdr:colOff>
      <xdr:row>29</xdr:row>
      <xdr:rowOff>28575</xdr:rowOff>
    </xdr:to>
    <xdr:sp macro="" textlink="">
      <xdr:nvSpPr>
        <xdr:cNvPr id="59940" name="Oval 689">
          <a:extLst>
            <a:ext uri="{FF2B5EF4-FFF2-40B4-BE49-F238E27FC236}">
              <a16:creationId xmlns:a16="http://schemas.microsoft.com/office/drawing/2014/main" id="{00000000-0008-0000-0100-000024EA0000}"/>
            </a:ext>
          </a:extLst>
        </xdr:cNvPr>
        <xdr:cNvSpPr>
          <a:spLocks noChangeArrowheads="1"/>
        </xdr:cNvSpPr>
      </xdr:nvSpPr>
      <xdr:spPr bwMode="auto">
        <a:xfrm>
          <a:off x="6600825" y="6153150"/>
          <a:ext cx="114300" cy="95250"/>
        </a:xfrm>
        <a:prstGeom prst="ellipse">
          <a:avLst/>
        </a:prstGeom>
        <a:solidFill>
          <a:srgbClr val="FFFFFF"/>
        </a:solidFill>
        <a:ln w="9525">
          <a:solidFill>
            <a:srgbClr val="000000"/>
          </a:solidFill>
          <a:round/>
          <a:headEnd/>
          <a:tailEnd/>
        </a:ln>
      </xdr:spPr>
    </xdr:sp>
    <xdr:clientData/>
  </xdr:twoCellAnchor>
  <xdr:twoCellAnchor>
    <xdr:from>
      <xdr:col>3</xdr:col>
      <xdr:colOff>885825</xdr:colOff>
      <xdr:row>21</xdr:row>
      <xdr:rowOff>171450</xdr:rowOff>
    </xdr:from>
    <xdr:to>
      <xdr:col>4</xdr:col>
      <xdr:colOff>28575</xdr:colOff>
      <xdr:row>22</xdr:row>
      <xdr:rowOff>85725</xdr:rowOff>
    </xdr:to>
    <xdr:sp macro="" textlink="">
      <xdr:nvSpPr>
        <xdr:cNvPr id="59941" name="Oval 690">
          <a:extLst>
            <a:ext uri="{FF2B5EF4-FFF2-40B4-BE49-F238E27FC236}">
              <a16:creationId xmlns:a16="http://schemas.microsoft.com/office/drawing/2014/main" id="{00000000-0008-0000-0100-000025EA0000}"/>
            </a:ext>
          </a:extLst>
        </xdr:cNvPr>
        <xdr:cNvSpPr>
          <a:spLocks noChangeArrowheads="1"/>
        </xdr:cNvSpPr>
      </xdr:nvSpPr>
      <xdr:spPr bwMode="auto">
        <a:xfrm>
          <a:off x="3390900" y="4800600"/>
          <a:ext cx="104775" cy="123825"/>
        </a:xfrm>
        <a:prstGeom prst="ellipse">
          <a:avLst/>
        </a:prstGeom>
        <a:solidFill>
          <a:srgbClr val="FFFFFF"/>
        </a:solidFill>
        <a:ln w="9525">
          <a:solidFill>
            <a:srgbClr val="000000"/>
          </a:solidFill>
          <a:round/>
          <a:headEnd/>
          <a:tailEnd/>
        </a:ln>
      </xdr:spPr>
    </xdr:sp>
    <xdr:clientData/>
  </xdr:twoCellAnchor>
  <xdr:twoCellAnchor>
    <xdr:from>
      <xdr:col>7</xdr:col>
      <xdr:colOff>66675</xdr:colOff>
      <xdr:row>29</xdr:row>
      <xdr:rowOff>57150</xdr:rowOff>
    </xdr:from>
    <xdr:to>
      <xdr:col>7</xdr:col>
      <xdr:colOff>142875</xdr:colOff>
      <xdr:row>29</xdr:row>
      <xdr:rowOff>152400</xdr:rowOff>
    </xdr:to>
    <xdr:sp macro="" textlink="">
      <xdr:nvSpPr>
        <xdr:cNvPr id="59942" name="Oval 691">
          <a:extLst>
            <a:ext uri="{FF2B5EF4-FFF2-40B4-BE49-F238E27FC236}">
              <a16:creationId xmlns:a16="http://schemas.microsoft.com/office/drawing/2014/main" id="{00000000-0008-0000-0100-000026EA0000}"/>
            </a:ext>
          </a:extLst>
        </xdr:cNvPr>
        <xdr:cNvSpPr>
          <a:spLocks noChangeArrowheads="1"/>
        </xdr:cNvSpPr>
      </xdr:nvSpPr>
      <xdr:spPr bwMode="auto">
        <a:xfrm>
          <a:off x="6496050" y="6276975"/>
          <a:ext cx="76200" cy="95250"/>
        </a:xfrm>
        <a:prstGeom prst="ellipse">
          <a:avLst/>
        </a:prstGeom>
        <a:solidFill>
          <a:srgbClr val="FFFFFF"/>
        </a:solidFill>
        <a:ln w="9525">
          <a:solidFill>
            <a:srgbClr val="000000"/>
          </a:solidFill>
          <a:round/>
          <a:headEnd/>
          <a:tailEnd/>
        </a:ln>
      </xdr:spPr>
    </xdr:sp>
    <xdr:clientData/>
  </xdr:twoCellAnchor>
  <xdr:twoCellAnchor>
    <xdr:from>
      <xdr:col>4</xdr:col>
      <xdr:colOff>828675</xdr:colOff>
      <xdr:row>25</xdr:row>
      <xdr:rowOff>66675</xdr:rowOff>
    </xdr:from>
    <xdr:to>
      <xdr:col>4</xdr:col>
      <xdr:colOff>904875</xdr:colOff>
      <xdr:row>25</xdr:row>
      <xdr:rowOff>180975</xdr:rowOff>
    </xdr:to>
    <xdr:sp macro="" textlink="">
      <xdr:nvSpPr>
        <xdr:cNvPr id="59943" name="Oval 692">
          <a:extLst>
            <a:ext uri="{FF2B5EF4-FFF2-40B4-BE49-F238E27FC236}">
              <a16:creationId xmlns:a16="http://schemas.microsoft.com/office/drawing/2014/main" id="{00000000-0008-0000-0100-000027EA0000}"/>
            </a:ext>
          </a:extLst>
        </xdr:cNvPr>
        <xdr:cNvSpPr>
          <a:spLocks noChangeArrowheads="1"/>
        </xdr:cNvSpPr>
      </xdr:nvSpPr>
      <xdr:spPr bwMode="auto">
        <a:xfrm>
          <a:off x="4295775" y="5524500"/>
          <a:ext cx="76200" cy="114300"/>
        </a:xfrm>
        <a:prstGeom prst="ellipse">
          <a:avLst/>
        </a:prstGeom>
        <a:solidFill>
          <a:srgbClr val="FFFFFF"/>
        </a:solidFill>
        <a:ln w="9525">
          <a:solidFill>
            <a:srgbClr val="000000"/>
          </a:solidFill>
          <a:round/>
          <a:headEnd/>
          <a:tailEnd/>
        </a:ln>
      </xdr:spPr>
    </xdr:sp>
    <xdr:clientData/>
  </xdr:twoCellAnchor>
  <xdr:twoCellAnchor>
    <xdr:from>
      <xdr:col>5</xdr:col>
      <xdr:colOff>47625</xdr:colOff>
      <xdr:row>26</xdr:row>
      <xdr:rowOff>85725</xdr:rowOff>
    </xdr:from>
    <xdr:to>
      <xdr:col>5</xdr:col>
      <xdr:colOff>142875</xdr:colOff>
      <xdr:row>26</xdr:row>
      <xdr:rowOff>190500</xdr:rowOff>
    </xdr:to>
    <xdr:sp macro="" textlink="">
      <xdr:nvSpPr>
        <xdr:cNvPr id="59944" name="Oval 693">
          <a:extLst>
            <a:ext uri="{FF2B5EF4-FFF2-40B4-BE49-F238E27FC236}">
              <a16:creationId xmlns:a16="http://schemas.microsoft.com/office/drawing/2014/main" id="{00000000-0008-0000-0100-000028EA0000}"/>
            </a:ext>
          </a:extLst>
        </xdr:cNvPr>
        <xdr:cNvSpPr>
          <a:spLocks noChangeArrowheads="1"/>
        </xdr:cNvSpPr>
      </xdr:nvSpPr>
      <xdr:spPr bwMode="auto">
        <a:xfrm>
          <a:off x="4552950" y="5734050"/>
          <a:ext cx="95250" cy="104775"/>
        </a:xfrm>
        <a:prstGeom prst="ellipse">
          <a:avLst/>
        </a:prstGeom>
        <a:solidFill>
          <a:srgbClr val="FFFFFF"/>
        </a:solidFill>
        <a:ln w="9525">
          <a:solidFill>
            <a:srgbClr val="000000"/>
          </a:solidFill>
          <a:round/>
          <a:headEnd/>
          <a:tailEnd/>
        </a:ln>
      </xdr:spPr>
    </xdr:sp>
    <xdr:clientData/>
  </xdr:twoCellAnchor>
  <xdr:twoCellAnchor>
    <xdr:from>
      <xdr:col>7</xdr:col>
      <xdr:colOff>85725</xdr:colOff>
      <xdr:row>28</xdr:row>
      <xdr:rowOff>123825</xdr:rowOff>
    </xdr:from>
    <xdr:to>
      <xdr:col>7</xdr:col>
      <xdr:colOff>133350</xdr:colOff>
      <xdr:row>28</xdr:row>
      <xdr:rowOff>180975</xdr:rowOff>
    </xdr:to>
    <xdr:sp macro="" textlink="">
      <xdr:nvSpPr>
        <xdr:cNvPr id="59945" name="Oval 694">
          <a:extLst>
            <a:ext uri="{FF2B5EF4-FFF2-40B4-BE49-F238E27FC236}">
              <a16:creationId xmlns:a16="http://schemas.microsoft.com/office/drawing/2014/main" id="{00000000-0008-0000-0100-000029EA0000}"/>
            </a:ext>
          </a:extLst>
        </xdr:cNvPr>
        <xdr:cNvSpPr>
          <a:spLocks noChangeArrowheads="1"/>
        </xdr:cNvSpPr>
      </xdr:nvSpPr>
      <xdr:spPr bwMode="auto">
        <a:xfrm>
          <a:off x="6515100" y="6153150"/>
          <a:ext cx="47625" cy="57150"/>
        </a:xfrm>
        <a:prstGeom prst="ellipse">
          <a:avLst/>
        </a:prstGeom>
        <a:solidFill>
          <a:srgbClr val="FFFFFF"/>
        </a:solidFill>
        <a:ln w="9525">
          <a:solidFill>
            <a:srgbClr val="000000"/>
          </a:solidFill>
          <a:round/>
          <a:headEnd/>
          <a:tailEnd/>
        </a:ln>
      </xdr:spPr>
    </xdr:sp>
    <xdr:clientData/>
  </xdr:twoCellAnchor>
  <xdr:twoCellAnchor>
    <xdr:from>
      <xdr:col>4</xdr:col>
      <xdr:colOff>371475</xdr:colOff>
      <xdr:row>23</xdr:row>
      <xdr:rowOff>123825</xdr:rowOff>
    </xdr:from>
    <xdr:to>
      <xdr:col>4</xdr:col>
      <xdr:colOff>447675</xdr:colOff>
      <xdr:row>24</xdr:row>
      <xdr:rowOff>19050</xdr:rowOff>
    </xdr:to>
    <xdr:sp macro="" textlink="">
      <xdr:nvSpPr>
        <xdr:cNvPr id="59946" name="Oval 695">
          <a:extLst>
            <a:ext uri="{FF2B5EF4-FFF2-40B4-BE49-F238E27FC236}">
              <a16:creationId xmlns:a16="http://schemas.microsoft.com/office/drawing/2014/main" id="{00000000-0008-0000-0100-00002AEA0000}"/>
            </a:ext>
          </a:extLst>
        </xdr:cNvPr>
        <xdr:cNvSpPr>
          <a:spLocks noChangeArrowheads="1"/>
        </xdr:cNvSpPr>
      </xdr:nvSpPr>
      <xdr:spPr bwMode="auto">
        <a:xfrm>
          <a:off x="3838575" y="5172075"/>
          <a:ext cx="76200" cy="104775"/>
        </a:xfrm>
        <a:prstGeom prst="ellipse">
          <a:avLst/>
        </a:prstGeom>
        <a:solidFill>
          <a:srgbClr val="FFFFFF"/>
        </a:solidFill>
        <a:ln w="9525">
          <a:solidFill>
            <a:srgbClr val="000000"/>
          </a:solidFill>
          <a:round/>
          <a:headEnd/>
          <a:tailEnd/>
        </a:ln>
      </xdr:spPr>
    </xdr:sp>
    <xdr:clientData/>
  </xdr:twoCellAnchor>
  <xdr:twoCellAnchor>
    <xdr:from>
      <xdr:col>6</xdr:col>
      <xdr:colOff>19050</xdr:colOff>
      <xdr:row>29</xdr:row>
      <xdr:rowOff>66675</xdr:rowOff>
    </xdr:from>
    <xdr:to>
      <xdr:col>6</xdr:col>
      <xdr:colOff>76200</xdr:colOff>
      <xdr:row>29</xdr:row>
      <xdr:rowOff>180975</xdr:rowOff>
    </xdr:to>
    <xdr:sp macro="" textlink="">
      <xdr:nvSpPr>
        <xdr:cNvPr id="59947" name="Oval 696">
          <a:extLst>
            <a:ext uri="{FF2B5EF4-FFF2-40B4-BE49-F238E27FC236}">
              <a16:creationId xmlns:a16="http://schemas.microsoft.com/office/drawing/2014/main" id="{00000000-0008-0000-0100-00002BEA0000}"/>
            </a:ext>
          </a:extLst>
        </xdr:cNvPr>
        <xdr:cNvSpPr>
          <a:spLocks noChangeArrowheads="1"/>
        </xdr:cNvSpPr>
      </xdr:nvSpPr>
      <xdr:spPr bwMode="auto">
        <a:xfrm>
          <a:off x="5486400" y="6286500"/>
          <a:ext cx="57150" cy="114300"/>
        </a:xfrm>
        <a:prstGeom prst="ellipse">
          <a:avLst/>
        </a:prstGeom>
        <a:solidFill>
          <a:srgbClr val="FFFFFF"/>
        </a:solidFill>
        <a:ln w="9525">
          <a:solidFill>
            <a:srgbClr val="000000"/>
          </a:solidFill>
          <a:round/>
          <a:headEnd/>
          <a:tailEnd/>
        </a:ln>
      </xdr:spPr>
    </xdr:sp>
    <xdr:clientData/>
  </xdr:twoCellAnchor>
  <xdr:twoCellAnchor>
    <xdr:from>
      <xdr:col>7</xdr:col>
      <xdr:colOff>171450</xdr:colOff>
      <xdr:row>29</xdr:row>
      <xdr:rowOff>0</xdr:rowOff>
    </xdr:from>
    <xdr:to>
      <xdr:col>7</xdr:col>
      <xdr:colOff>257175</xdr:colOff>
      <xdr:row>29</xdr:row>
      <xdr:rowOff>66675</xdr:rowOff>
    </xdr:to>
    <xdr:sp macro="" textlink="">
      <xdr:nvSpPr>
        <xdr:cNvPr id="59948" name="Oval 697">
          <a:extLst>
            <a:ext uri="{FF2B5EF4-FFF2-40B4-BE49-F238E27FC236}">
              <a16:creationId xmlns:a16="http://schemas.microsoft.com/office/drawing/2014/main" id="{00000000-0008-0000-0100-00002CEA0000}"/>
            </a:ext>
          </a:extLst>
        </xdr:cNvPr>
        <xdr:cNvSpPr>
          <a:spLocks noChangeArrowheads="1"/>
        </xdr:cNvSpPr>
      </xdr:nvSpPr>
      <xdr:spPr bwMode="auto">
        <a:xfrm>
          <a:off x="6600825" y="6219825"/>
          <a:ext cx="85725" cy="66675"/>
        </a:xfrm>
        <a:prstGeom prst="ellipse">
          <a:avLst/>
        </a:prstGeom>
        <a:solidFill>
          <a:srgbClr val="FFFFFF"/>
        </a:solidFill>
        <a:ln w="9525">
          <a:solidFill>
            <a:srgbClr val="000000"/>
          </a:solidFill>
          <a:round/>
          <a:headEnd/>
          <a:tailEnd/>
        </a:ln>
      </xdr:spPr>
    </xdr:sp>
    <xdr:clientData/>
  </xdr:twoCellAnchor>
  <xdr:twoCellAnchor>
    <xdr:from>
      <xdr:col>3</xdr:col>
      <xdr:colOff>942975</xdr:colOff>
      <xdr:row>22</xdr:row>
      <xdr:rowOff>76200</xdr:rowOff>
    </xdr:from>
    <xdr:to>
      <xdr:col>4</xdr:col>
      <xdr:colOff>38100</xdr:colOff>
      <xdr:row>22</xdr:row>
      <xdr:rowOff>114300</xdr:rowOff>
    </xdr:to>
    <xdr:sp macro="" textlink="">
      <xdr:nvSpPr>
        <xdr:cNvPr id="59949" name="Oval 698">
          <a:extLst>
            <a:ext uri="{FF2B5EF4-FFF2-40B4-BE49-F238E27FC236}">
              <a16:creationId xmlns:a16="http://schemas.microsoft.com/office/drawing/2014/main" id="{00000000-0008-0000-0100-00002DEA0000}"/>
            </a:ext>
          </a:extLst>
        </xdr:cNvPr>
        <xdr:cNvSpPr>
          <a:spLocks noChangeArrowheads="1"/>
        </xdr:cNvSpPr>
      </xdr:nvSpPr>
      <xdr:spPr bwMode="auto">
        <a:xfrm>
          <a:off x="3448050" y="4914900"/>
          <a:ext cx="57150" cy="38100"/>
        </a:xfrm>
        <a:prstGeom prst="ellipse">
          <a:avLst/>
        </a:prstGeom>
        <a:solidFill>
          <a:srgbClr val="FFFFFF"/>
        </a:solidFill>
        <a:ln w="9525">
          <a:solidFill>
            <a:srgbClr val="000000"/>
          </a:solidFill>
          <a:round/>
          <a:headEnd/>
          <a:tailEnd/>
        </a:ln>
      </xdr:spPr>
    </xdr:sp>
    <xdr:clientData/>
  </xdr:twoCellAnchor>
  <xdr:twoCellAnchor>
    <xdr:from>
      <xdr:col>5</xdr:col>
      <xdr:colOff>276225</xdr:colOff>
      <xdr:row>27</xdr:row>
      <xdr:rowOff>76200</xdr:rowOff>
    </xdr:from>
    <xdr:to>
      <xdr:col>5</xdr:col>
      <xdr:colOff>314325</xdr:colOff>
      <xdr:row>27</xdr:row>
      <xdr:rowOff>152400</xdr:rowOff>
    </xdr:to>
    <xdr:sp macro="" textlink="">
      <xdr:nvSpPr>
        <xdr:cNvPr id="59950" name="Oval 699">
          <a:extLst>
            <a:ext uri="{FF2B5EF4-FFF2-40B4-BE49-F238E27FC236}">
              <a16:creationId xmlns:a16="http://schemas.microsoft.com/office/drawing/2014/main" id="{00000000-0008-0000-0100-00002EEA0000}"/>
            </a:ext>
          </a:extLst>
        </xdr:cNvPr>
        <xdr:cNvSpPr>
          <a:spLocks noChangeArrowheads="1"/>
        </xdr:cNvSpPr>
      </xdr:nvSpPr>
      <xdr:spPr bwMode="auto">
        <a:xfrm>
          <a:off x="4781550" y="5924550"/>
          <a:ext cx="38100" cy="76200"/>
        </a:xfrm>
        <a:prstGeom prst="ellipse">
          <a:avLst/>
        </a:prstGeom>
        <a:solidFill>
          <a:srgbClr val="FFFFFF"/>
        </a:solidFill>
        <a:ln w="9525">
          <a:solidFill>
            <a:srgbClr val="000000"/>
          </a:solidFill>
          <a:round/>
          <a:headEnd/>
          <a:tailEnd/>
        </a:ln>
      </xdr:spPr>
    </xdr:sp>
    <xdr:clientData/>
  </xdr:twoCellAnchor>
  <xdr:twoCellAnchor>
    <xdr:from>
      <xdr:col>5</xdr:col>
      <xdr:colOff>257175</xdr:colOff>
      <xdr:row>26</xdr:row>
      <xdr:rowOff>114300</xdr:rowOff>
    </xdr:from>
    <xdr:to>
      <xdr:col>5</xdr:col>
      <xdr:colOff>295275</xdr:colOff>
      <xdr:row>26</xdr:row>
      <xdr:rowOff>171450</xdr:rowOff>
    </xdr:to>
    <xdr:sp macro="" textlink="">
      <xdr:nvSpPr>
        <xdr:cNvPr id="59951" name="Oval 700">
          <a:extLst>
            <a:ext uri="{FF2B5EF4-FFF2-40B4-BE49-F238E27FC236}">
              <a16:creationId xmlns:a16="http://schemas.microsoft.com/office/drawing/2014/main" id="{00000000-0008-0000-0100-00002FEA0000}"/>
            </a:ext>
          </a:extLst>
        </xdr:cNvPr>
        <xdr:cNvSpPr>
          <a:spLocks noChangeArrowheads="1"/>
        </xdr:cNvSpPr>
      </xdr:nvSpPr>
      <xdr:spPr bwMode="auto">
        <a:xfrm>
          <a:off x="4762500" y="5762625"/>
          <a:ext cx="38100" cy="57150"/>
        </a:xfrm>
        <a:prstGeom prst="ellipse">
          <a:avLst/>
        </a:prstGeom>
        <a:solidFill>
          <a:srgbClr val="FFFFFF"/>
        </a:solidFill>
        <a:ln w="9525">
          <a:solidFill>
            <a:srgbClr val="000000"/>
          </a:solidFill>
          <a:round/>
          <a:headEnd/>
          <a:tailEnd/>
        </a:ln>
      </xdr:spPr>
    </xdr:sp>
    <xdr:clientData/>
  </xdr:twoCellAnchor>
  <xdr:twoCellAnchor>
    <xdr:from>
      <xdr:col>5</xdr:col>
      <xdr:colOff>847725</xdr:colOff>
      <xdr:row>28</xdr:row>
      <xdr:rowOff>123825</xdr:rowOff>
    </xdr:from>
    <xdr:to>
      <xdr:col>5</xdr:col>
      <xdr:colOff>904875</xdr:colOff>
      <xdr:row>28</xdr:row>
      <xdr:rowOff>161925</xdr:rowOff>
    </xdr:to>
    <xdr:sp macro="" textlink="">
      <xdr:nvSpPr>
        <xdr:cNvPr id="59952" name="Oval 701">
          <a:extLst>
            <a:ext uri="{FF2B5EF4-FFF2-40B4-BE49-F238E27FC236}">
              <a16:creationId xmlns:a16="http://schemas.microsoft.com/office/drawing/2014/main" id="{00000000-0008-0000-0100-000030EA0000}"/>
            </a:ext>
          </a:extLst>
        </xdr:cNvPr>
        <xdr:cNvSpPr>
          <a:spLocks noChangeArrowheads="1"/>
        </xdr:cNvSpPr>
      </xdr:nvSpPr>
      <xdr:spPr bwMode="auto">
        <a:xfrm>
          <a:off x="5353050" y="6153150"/>
          <a:ext cx="57150" cy="38100"/>
        </a:xfrm>
        <a:prstGeom prst="ellipse">
          <a:avLst/>
        </a:prstGeom>
        <a:solidFill>
          <a:srgbClr val="FFFFFF"/>
        </a:solidFill>
        <a:ln w="9525">
          <a:solidFill>
            <a:srgbClr val="000000"/>
          </a:solidFill>
          <a:round/>
          <a:headEnd/>
          <a:tailEnd/>
        </a:ln>
      </xdr:spPr>
    </xdr:sp>
    <xdr:clientData/>
  </xdr:twoCellAnchor>
  <xdr:twoCellAnchor>
    <xdr:from>
      <xdr:col>4</xdr:col>
      <xdr:colOff>457200</xdr:colOff>
      <xdr:row>23</xdr:row>
      <xdr:rowOff>200025</xdr:rowOff>
    </xdr:from>
    <xdr:to>
      <xdr:col>4</xdr:col>
      <xdr:colOff>533400</xdr:colOff>
      <xdr:row>24</xdr:row>
      <xdr:rowOff>76200</xdr:rowOff>
    </xdr:to>
    <xdr:sp macro="" textlink="">
      <xdr:nvSpPr>
        <xdr:cNvPr id="59953" name="Oval 702">
          <a:extLst>
            <a:ext uri="{FF2B5EF4-FFF2-40B4-BE49-F238E27FC236}">
              <a16:creationId xmlns:a16="http://schemas.microsoft.com/office/drawing/2014/main" id="{00000000-0008-0000-0100-000031EA0000}"/>
            </a:ext>
          </a:extLst>
        </xdr:cNvPr>
        <xdr:cNvSpPr>
          <a:spLocks noChangeArrowheads="1"/>
        </xdr:cNvSpPr>
      </xdr:nvSpPr>
      <xdr:spPr bwMode="auto">
        <a:xfrm>
          <a:off x="3924300" y="5248275"/>
          <a:ext cx="76200" cy="85725"/>
        </a:xfrm>
        <a:prstGeom prst="ellipse">
          <a:avLst/>
        </a:prstGeom>
        <a:solidFill>
          <a:srgbClr val="FFFFFF"/>
        </a:solidFill>
        <a:ln w="9525">
          <a:solidFill>
            <a:srgbClr val="000000"/>
          </a:solidFill>
          <a:round/>
          <a:headEnd/>
          <a:tailEnd/>
        </a:ln>
      </xdr:spPr>
    </xdr:sp>
    <xdr:clientData/>
  </xdr:twoCellAnchor>
  <xdr:twoCellAnchor>
    <xdr:from>
      <xdr:col>4</xdr:col>
      <xdr:colOff>266700</xdr:colOff>
      <xdr:row>24</xdr:row>
      <xdr:rowOff>66675</xdr:rowOff>
    </xdr:from>
    <xdr:to>
      <xdr:col>4</xdr:col>
      <xdr:colOff>485775</xdr:colOff>
      <xdr:row>26</xdr:row>
      <xdr:rowOff>123825</xdr:rowOff>
    </xdr:to>
    <xdr:sp macro="" textlink="">
      <xdr:nvSpPr>
        <xdr:cNvPr id="59954" name="Line 703">
          <a:extLst>
            <a:ext uri="{FF2B5EF4-FFF2-40B4-BE49-F238E27FC236}">
              <a16:creationId xmlns:a16="http://schemas.microsoft.com/office/drawing/2014/main" id="{00000000-0008-0000-0100-000032EA0000}"/>
            </a:ext>
          </a:extLst>
        </xdr:cNvPr>
        <xdr:cNvSpPr>
          <a:spLocks noChangeShapeType="1"/>
        </xdr:cNvSpPr>
      </xdr:nvSpPr>
      <xdr:spPr bwMode="auto">
        <a:xfrm flipV="1">
          <a:off x="3733800" y="5324475"/>
          <a:ext cx="219075" cy="447675"/>
        </a:xfrm>
        <a:prstGeom prst="line">
          <a:avLst/>
        </a:prstGeom>
        <a:noFill/>
        <a:ln w="3175">
          <a:solidFill>
            <a:srgbClr val="000000"/>
          </a:solidFill>
          <a:round/>
          <a:headEnd/>
          <a:tailEnd type="stealth" w="sm" len="med"/>
        </a:ln>
        <a:extLst>
          <a:ext uri="{909E8E84-426E-40DD-AFC4-6F175D3DCCD1}">
            <a14:hiddenFill xmlns:a14="http://schemas.microsoft.com/office/drawing/2010/main">
              <a:noFill/>
            </a14:hiddenFill>
          </a:ext>
        </a:extLst>
      </xdr:spPr>
    </xdr:sp>
    <xdr:clientData/>
  </xdr:twoCellAnchor>
  <xdr:twoCellAnchor>
    <xdr:from>
      <xdr:col>4</xdr:col>
      <xdr:colOff>428625</xdr:colOff>
      <xdr:row>23</xdr:row>
      <xdr:rowOff>114300</xdr:rowOff>
    </xdr:from>
    <xdr:to>
      <xdr:col>4</xdr:col>
      <xdr:colOff>504825</xdr:colOff>
      <xdr:row>24</xdr:row>
      <xdr:rowOff>9525</xdr:rowOff>
    </xdr:to>
    <xdr:sp macro="" textlink="">
      <xdr:nvSpPr>
        <xdr:cNvPr id="59955" name="Oval 704">
          <a:extLst>
            <a:ext uri="{FF2B5EF4-FFF2-40B4-BE49-F238E27FC236}">
              <a16:creationId xmlns:a16="http://schemas.microsoft.com/office/drawing/2014/main" id="{00000000-0008-0000-0100-000033EA0000}"/>
            </a:ext>
          </a:extLst>
        </xdr:cNvPr>
        <xdr:cNvSpPr>
          <a:spLocks noChangeArrowheads="1"/>
        </xdr:cNvSpPr>
      </xdr:nvSpPr>
      <xdr:spPr bwMode="auto">
        <a:xfrm>
          <a:off x="3895725" y="5162550"/>
          <a:ext cx="76200" cy="104775"/>
        </a:xfrm>
        <a:prstGeom prst="ellipse">
          <a:avLst/>
        </a:prstGeom>
        <a:solidFill>
          <a:srgbClr val="FFFFFF"/>
        </a:solidFill>
        <a:ln w="9525">
          <a:solidFill>
            <a:srgbClr val="000000"/>
          </a:solidFill>
          <a:round/>
          <a:headEnd/>
          <a:tailEnd/>
        </a:ln>
      </xdr:spPr>
    </xdr:sp>
    <xdr:clientData/>
  </xdr:twoCellAnchor>
  <xdr:twoCellAnchor>
    <xdr:from>
      <xdr:col>4</xdr:col>
      <xdr:colOff>428625</xdr:colOff>
      <xdr:row>23</xdr:row>
      <xdr:rowOff>57150</xdr:rowOff>
    </xdr:from>
    <xdr:to>
      <xdr:col>4</xdr:col>
      <xdr:colOff>514350</xdr:colOff>
      <xdr:row>23</xdr:row>
      <xdr:rowOff>133350</xdr:rowOff>
    </xdr:to>
    <xdr:sp macro="" textlink="">
      <xdr:nvSpPr>
        <xdr:cNvPr id="59956" name="Oval 705">
          <a:extLst>
            <a:ext uri="{FF2B5EF4-FFF2-40B4-BE49-F238E27FC236}">
              <a16:creationId xmlns:a16="http://schemas.microsoft.com/office/drawing/2014/main" id="{00000000-0008-0000-0100-000034EA0000}"/>
            </a:ext>
          </a:extLst>
        </xdr:cNvPr>
        <xdr:cNvSpPr>
          <a:spLocks noChangeArrowheads="1"/>
        </xdr:cNvSpPr>
      </xdr:nvSpPr>
      <xdr:spPr bwMode="auto">
        <a:xfrm>
          <a:off x="3895725" y="5105400"/>
          <a:ext cx="85725" cy="76200"/>
        </a:xfrm>
        <a:prstGeom prst="ellipse">
          <a:avLst/>
        </a:prstGeom>
        <a:solidFill>
          <a:srgbClr val="FFFFFF"/>
        </a:solidFill>
        <a:ln w="9525">
          <a:solidFill>
            <a:srgbClr val="000000"/>
          </a:solidFill>
          <a:round/>
          <a:headEnd/>
          <a:tailEnd/>
        </a:ln>
      </xdr:spPr>
    </xdr:sp>
    <xdr:clientData/>
  </xdr:twoCellAnchor>
  <xdr:twoCellAnchor>
    <xdr:from>
      <xdr:col>4</xdr:col>
      <xdr:colOff>504825</xdr:colOff>
      <xdr:row>23</xdr:row>
      <xdr:rowOff>57150</xdr:rowOff>
    </xdr:from>
    <xdr:to>
      <xdr:col>4</xdr:col>
      <xdr:colOff>666750</xdr:colOff>
      <xdr:row>23</xdr:row>
      <xdr:rowOff>171450</xdr:rowOff>
    </xdr:to>
    <xdr:sp macro="" textlink="">
      <xdr:nvSpPr>
        <xdr:cNvPr id="59957" name="Oval 706">
          <a:extLst>
            <a:ext uri="{FF2B5EF4-FFF2-40B4-BE49-F238E27FC236}">
              <a16:creationId xmlns:a16="http://schemas.microsoft.com/office/drawing/2014/main" id="{00000000-0008-0000-0100-000035EA0000}"/>
            </a:ext>
          </a:extLst>
        </xdr:cNvPr>
        <xdr:cNvSpPr>
          <a:spLocks noChangeArrowheads="1"/>
        </xdr:cNvSpPr>
      </xdr:nvSpPr>
      <xdr:spPr bwMode="auto">
        <a:xfrm>
          <a:off x="3971925" y="5105400"/>
          <a:ext cx="161925" cy="114300"/>
        </a:xfrm>
        <a:prstGeom prst="ellipse">
          <a:avLst/>
        </a:prstGeom>
        <a:solidFill>
          <a:srgbClr val="FFFFFF"/>
        </a:solidFill>
        <a:ln w="9525">
          <a:solidFill>
            <a:srgbClr val="000000"/>
          </a:solidFill>
          <a:round/>
          <a:headEnd/>
          <a:tailEnd/>
        </a:ln>
      </xdr:spPr>
    </xdr:sp>
    <xdr:clientData/>
  </xdr:twoCellAnchor>
  <xdr:twoCellAnchor>
    <xdr:from>
      <xdr:col>4</xdr:col>
      <xdr:colOff>495300</xdr:colOff>
      <xdr:row>23</xdr:row>
      <xdr:rowOff>142875</xdr:rowOff>
    </xdr:from>
    <xdr:to>
      <xdr:col>4</xdr:col>
      <xdr:colOff>590550</xdr:colOff>
      <xdr:row>24</xdr:row>
      <xdr:rowOff>28575</xdr:rowOff>
    </xdr:to>
    <xdr:sp macro="" textlink="">
      <xdr:nvSpPr>
        <xdr:cNvPr id="59958" name="Oval 707">
          <a:extLst>
            <a:ext uri="{FF2B5EF4-FFF2-40B4-BE49-F238E27FC236}">
              <a16:creationId xmlns:a16="http://schemas.microsoft.com/office/drawing/2014/main" id="{00000000-0008-0000-0100-000036EA0000}"/>
            </a:ext>
          </a:extLst>
        </xdr:cNvPr>
        <xdr:cNvSpPr>
          <a:spLocks noChangeArrowheads="1"/>
        </xdr:cNvSpPr>
      </xdr:nvSpPr>
      <xdr:spPr bwMode="auto">
        <a:xfrm>
          <a:off x="3962400" y="5191125"/>
          <a:ext cx="95250" cy="95250"/>
        </a:xfrm>
        <a:prstGeom prst="ellipse">
          <a:avLst/>
        </a:prstGeom>
        <a:solidFill>
          <a:srgbClr val="FFFFFF"/>
        </a:solidFill>
        <a:ln w="9525">
          <a:solidFill>
            <a:srgbClr val="000000"/>
          </a:solidFill>
          <a:round/>
          <a:headEnd/>
          <a:tailEnd/>
        </a:ln>
      </xdr:spPr>
    </xdr:sp>
    <xdr:clientData/>
  </xdr:twoCellAnchor>
  <xdr:twoCellAnchor>
    <xdr:from>
      <xdr:col>4</xdr:col>
      <xdr:colOff>447675</xdr:colOff>
      <xdr:row>22</xdr:row>
      <xdr:rowOff>171450</xdr:rowOff>
    </xdr:from>
    <xdr:to>
      <xdr:col>4</xdr:col>
      <xdr:colOff>542925</xdr:colOff>
      <xdr:row>23</xdr:row>
      <xdr:rowOff>66675</xdr:rowOff>
    </xdr:to>
    <xdr:sp macro="" textlink="">
      <xdr:nvSpPr>
        <xdr:cNvPr id="59959" name="Oval 708">
          <a:extLst>
            <a:ext uri="{FF2B5EF4-FFF2-40B4-BE49-F238E27FC236}">
              <a16:creationId xmlns:a16="http://schemas.microsoft.com/office/drawing/2014/main" id="{00000000-0008-0000-0100-000037EA0000}"/>
            </a:ext>
          </a:extLst>
        </xdr:cNvPr>
        <xdr:cNvSpPr>
          <a:spLocks noChangeArrowheads="1"/>
        </xdr:cNvSpPr>
      </xdr:nvSpPr>
      <xdr:spPr bwMode="auto">
        <a:xfrm>
          <a:off x="3914775" y="5010150"/>
          <a:ext cx="95250" cy="104775"/>
        </a:xfrm>
        <a:prstGeom prst="ellipse">
          <a:avLst/>
        </a:prstGeom>
        <a:solidFill>
          <a:srgbClr val="FFFFFF"/>
        </a:solidFill>
        <a:ln w="9525">
          <a:solidFill>
            <a:srgbClr val="000000"/>
          </a:solidFill>
          <a:round/>
          <a:headEnd/>
          <a:tailEnd/>
        </a:ln>
      </xdr:spPr>
    </xdr:sp>
    <xdr:clientData/>
  </xdr:twoCellAnchor>
  <xdr:twoCellAnchor>
    <xdr:from>
      <xdr:col>4</xdr:col>
      <xdr:colOff>523875</xdr:colOff>
      <xdr:row>23</xdr:row>
      <xdr:rowOff>19050</xdr:rowOff>
    </xdr:from>
    <xdr:to>
      <xdr:col>4</xdr:col>
      <xdr:colOff>600075</xdr:colOff>
      <xdr:row>23</xdr:row>
      <xdr:rowOff>95250</xdr:rowOff>
    </xdr:to>
    <xdr:sp macro="" textlink="">
      <xdr:nvSpPr>
        <xdr:cNvPr id="59960" name="Oval 709">
          <a:extLst>
            <a:ext uri="{FF2B5EF4-FFF2-40B4-BE49-F238E27FC236}">
              <a16:creationId xmlns:a16="http://schemas.microsoft.com/office/drawing/2014/main" id="{00000000-0008-0000-0100-000038EA0000}"/>
            </a:ext>
          </a:extLst>
        </xdr:cNvPr>
        <xdr:cNvSpPr>
          <a:spLocks noChangeArrowheads="1"/>
        </xdr:cNvSpPr>
      </xdr:nvSpPr>
      <xdr:spPr bwMode="auto">
        <a:xfrm>
          <a:off x="3990975" y="5067300"/>
          <a:ext cx="76200" cy="76200"/>
        </a:xfrm>
        <a:prstGeom prst="ellipse">
          <a:avLst/>
        </a:prstGeom>
        <a:solidFill>
          <a:srgbClr val="FFFFFF"/>
        </a:solidFill>
        <a:ln w="9525">
          <a:solidFill>
            <a:srgbClr val="000000"/>
          </a:solidFill>
          <a:round/>
          <a:headEnd/>
          <a:tailEnd/>
        </a:ln>
      </xdr:spPr>
    </xdr:sp>
    <xdr:clientData/>
  </xdr:twoCellAnchor>
  <xdr:twoCellAnchor>
    <xdr:from>
      <xdr:col>1</xdr:col>
      <xdr:colOff>161925</xdr:colOff>
      <xdr:row>18</xdr:row>
      <xdr:rowOff>76200</xdr:rowOff>
    </xdr:from>
    <xdr:to>
      <xdr:col>1</xdr:col>
      <xdr:colOff>561975</xdr:colOff>
      <xdr:row>19</xdr:row>
      <xdr:rowOff>66675</xdr:rowOff>
    </xdr:to>
    <xdr:sp macro="" textlink="">
      <xdr:nvSpPr>
        <xdr:cNvPr id="8902" name="Rectangle 710">
          <a:extLst>
            <a:ext uri="{FF2B5EF4-FFF2-40B4-BE49-F238E27FC236}">
              <a16:creationId xmlns:a16="http://schemas.microsoft.com/office/drawing/2014/main" id="{00000000-0008-0000-0100-0000C6220000}"/>
            </a:ext>
          </a:extLst>
        </xdr:cNvPr>
        <xdr:cNvSpPr>
          <a:spLocks noChangeArrowheads="1"/>
        </xdr:cNvSpPr>
      </xdr:nvSpPr>
      <xdr:spPr bwMode="auto">
        <a:xfrm>
          <a:off x="742950" y="4076700"/>
          <a:ext cx="400050" cy="200025"/>
        </a:xfrm>
        <a:prstGeom prst="rect">
          <a:avLst/>
        </a:prstGeom>
        <a:noFill/>
        <a:ln w="9525">
          <a:noFill/>
          <a:miter lim="800000"/>
          <a:headEnd/>
          <a:tailEnd/>
        </a:ln>
        <a:effectLst/>
      </xdr:spPr>
      <xdr:txBody>
        <a:bodyPr vertOverflow="clip" wrap="square" lIns="36576" tIns="22860" rIns="36576" bIns="0" anchor="t" upright="1"/>
        <a:lstStyle/>
        <a:p>
          <a:pPr algn="ctr" rtl="0">
            <a:defRPr sz="1000"/>
          </a:pPr>
          <a:r>
            <a:rPr lang="en-US" sz="1200" b="0" i="0" u="none" strike="noStrike" baseline="0">
              <a:solidFill>
                <a:srgbClr val="000000"/>
              </a:solidFill>
              <a:latin typeface="Arial"/>
              <a:cs typeface="Arial"/>
            </a:rPr>
            <a:t>Inlet</a:t>
          </a:r>
        </a:p>
      </xdr:txBody>
    </xdr:sp>
    <xdr:clientData/>
  </xdr:twoCellAnchor>
  <xdr:twoCellAnchor>
    <xdr:from>
      <xdr:col>8</xdr:col>
      <xdr:colOff>438150</xdr:colOff>
      <xdr:row>25</xdr:row>
      <xdr:rowOff>152400</xdr:rowOff>
    </xdr:from>
    <xdr:to>
      <xdr:col>9</xdr:col>
      <xdr:colOff>57150</xdr:colOff>
      <xdr:row>27</xdr:row>
      <xdr:rowOff>0</xdr:rowOff>
    </xdr:to>
    <xdr:sp macro="" textlink="">
      <xdr:nvSpPr>
        <xdr:cNvPr id="8903" name="Rectangle 711">
          <a:extLst>
            <a:ext uri="{FF2B5EF4-FFF2-40B4-BE49-F238E27FC236}">
              <a16:creationId xmlns:a16="http://schemas.microsoft.com/office/drawing/2014/main" id="{00000000-0008-0000-0100-0000C7220000}"/>
            </a:ext>
          </a:extLst>
        </xdr:cNvPr>
        <xdr:cNvSpPr>
          <a:spLocks noChangeArrowheads="1"/>
        </xdr:cNvSpPr>
      </xdr:nvSpPr>
      <xdr:spPr bwMode="auto">
        <a:xfrm>
          <a:off x="7829550" y="5610225"/>
          <a:ext cx="581025" cy="238125"/>
        </a:xfrm>
        <a:prstGeom prst="rect">
          <a:avLst/>
        </a:prstGeom>
        <a:noFill/>
        <a:ln w="9525">
          <a:noFill/>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Outlet</a:t>
          </a:r>
        </a:p>
      </xdr:txBody>
    </xdr:sp>
    <xdr:clientData/>
  </xdr:twoCellAnchor>
  <xdr:twoCellAnchor>
    <xdr:from>
      <xdr:col>1</xdr:col>
      <xdr:colOff>133350</xdr:colOff>
      <xdr:row>19</xdr:row>
      <xdr:rowOff>28575</xdr:rowOff>
    </xdr:from>
    <xdr:to>
      <xdr:col>1</xdr:col>
      <xdr:colOff>828675</xdr:colOff>
      <xdr:row>20</xdr:row>
      <xdr:rowOff>38100</xdr:rowOff>
    </xdr:to>
    <xdr:sp macro="" textlink="">
      <xdr:nvSpPr>
        <xdr:cNvPr id="8904" name="Rectangle 712">
          <a:extLst>
            <a:ext uri="{FF2B5EF4-FFF2-40B4-BE49-F238E27FC236}">
              <a16:creationId xmlns:a16="http://schemas.microsoft.com/office/drawing/2014/main" id="{00000000-0008-0000-0100-0000C8220000}"/>
            </a:ext>
          </a:extLst>
        </xdr:cNvPr>
        <xdr:cNvSpPr>
          <a:spLocks noChangeArrowheads="1"/>
        </xdr:cNvSpPr>
      </xdr:nvSpPr>
      <xdr:spPr bwMode="auto">
        <a:xfrm>
          <a:off x="714375" y="4238625"/>
          <a:ext cx="695325" cy="219075"/>
        </a:xfrm>
        <a:prstGeom prst="rect">
          <a:avLst/>
        </a:prstGeom>
        <a:noFill/>
        <a:ln w="9525">
          <a:noFill/>
          <a:miter lim="800000"/>
          <a:headEnd/>
          <a:tailEnd/>
        </a:ln>
        <a:effectLst/>
      </xdr:spPr>
      <xdr:txBody>
        <a:bodyPr vertOverflow="clip" wrap="square" lIns="36576" tIns="22860" rIns="36576" bIns="0" anchor="t" upright="1"/>
        <a:lstStyle/>
        <a:p>
          <a:pPr algn="ctr" rtl="0">
            <a:defRPr sz="1000"/>
          </a:pPr>
          <a:r>
            <a:rPr lang="en-US" sz="1200" b="0" i="0" u="none" strike="noStrike" baseline="0">
              <a:solidFill>
                <a:srgbClr val="000000"/>
              </a:solidFill>
              <a:latin typeface="Arial"/>
              <a:cs typeface="Arial"/>
            </a:rPr>
            <a:t>Channel</a:t>
          </a:r>
        </a:p>
      </xdr:txBody>
    </xdr:sp>
    <xdr:clientData/>
  </xdr:twoCellAnchor>
  <xdr:twoCellAnchor>
    <xdr:from>
      <xdr:col>8</xdr:col>
      <xdr:colOff>447675</xdr:colOff>
      <xdr:row>26</xdr:row>
      <xdr:rowOff>133350</xdr:rowOff>
    </xdr:from>
    <xdr:to>
      <xdr:col>9</xdr:col>
      <xdr:colOff>123825</xdr:colOff>
      <xdr:row>27</xdr:row>
      <xdr:rowOff>161925</xdr:rowOff>
    </xdr:to>
    <xdr:sp macro="" textlink="">
      <xdr:nvSpPr>
        <xdr:cNvPr id="8905" name="Rectangle 713">
          <a:extLst>
            <a:ext uri="{FF2B5EF4-FFF2-40B4-BE49-F238E27FC236}">
              <a16:creationId xmlns:a16="http://schemas.microsoft.com/office/drawing/2014/main" id="{00000000-0008-0000-0100-0000C9220000}"/>
            </a:ext>
          </a:extLst>
        </xdr:cNvPr>
        <xdr:cNvSpPr>
          <a:spLocks noChangeArrowheads="1"/>
        </xdr:cNvSpPr>
      </xdr:nvSpPr>
      <xdr:spPr bwMode="auto">
        <a:xfrm>
          <a:off x="7839075" y="5781675"/>
          <a:ext cx="638175" cy="228600"/>
        </a:xfrm>
        <a:prstGeom prst="rect">
          <a:avLst/>
        </a:prstGeom>
        <a:noFill/>
        <a:ln w="9525">
          <a:noFill/>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Channel</a:t>
          </a:r>
        </a:p>
      </xdr:txBody>
    </xdr:sp>
    <xdr:clientData/>
  </xdr:twoCellAnchor>
  <xdr:twoCellAnchor>
    <xdr:from>
      <xdr:col>7</xdr:col>
      <xdr:colOff>438150</xdr:colOff>
      <xdr:row>29</xdr:row>
      <xdr:rowOff>133350</xdr:rowOff>
    </xdr:from>
    <xdr:to>
      <xdr:col>7</xdr:col>
      <xdr:colOff>695325</xdr:colOff>
      <xdr:row>30</xdr:row>
      <xdr:rowOff>104775</xdr:rowOff>
    </xdr:to>
    <xdr:sp macro="" textlink="">
      <xdr:nvSpPr>
        <xdr:cNvPr id="59965" name="Freeform 714">
          <a:extLst>
            <a:ext uri="{FF2B5EF4-FFF2-40B4-BE49-F238E27FC236}">
              <a16:creationId xmlns:a16="http://schemas.microsoft.com/office/drawing/2014/main" id="{00000000-0008-0000-0100-00003DEA0000}"/>
            </a:ext>
          </a:extLst>
        </xdr:cNvPr>
        <xdr:cNvSpPr>
          <a:spLocks/>
        </xdr:cNvSpPr>
      </xdr:nvSpPr>
      <xdr:spPr bwMode="auto">
        <a:xfrm>
          <a:off x="6867525" y="6353175"/>
          <a:ext cx="257175" cy="161925"/>
        </a:xfrm>
        <a:custGeom>
          <a:avLst/>
          <a:gdLst>
            <a:gd name="T0" fmla="*/ 0 w 27"/>
            <a:gd name="T1" fmla="*/ 0 h 18"/>
            <a:gd name="T2" fmla="*/ 0 w 27"/>
            <a:gd name="T3" fmla="*/ 2147483647 h 18"/>
            <a:gd name="T4" fmla="*/ 2147483647 w 27"/>
            <a:gd name="T5" fmla="*/ 2147483647 h 18"/>
            <a:gd name="T6" fmla="*/ 2147483647 w 27"/>
            <a:gd name="T7" fmla="*/ 2147483647 h 18"/>
            <a:gd name="T8" fmla="*/ 2147483647 w 27"/>
            <a:gd name="T9" fmla="*/ 2147483647 h 18"/>
            <a:gd name="T10" fmla="*/ 2147483647 w 27"/>
            <a:gd name="T11" fmla="*/ 2147483647 h 18"/>
            <a:gd name="T12" fmla="*/ 0 60000 65536"/>
            <a:gd name="T13" fmla="*/ 0 60000 65536"/>
            <a:gd name="T14" fmla="*/ 0 60000 65536"/>
            <a:gd name="T15" fmla="*/ 0 60000 65536"/>
            <a:gd name="T16" fmla="*/ 0 60000 65536"/>
            <a:gd name="T17" fmla="*/ 0 60000 65536"/>
            <a:gd name="T18" fmla="*/ 0 w 27"/>
            <a:gd name="T19" fmla="*/ 0 h 18"/>
            <a:gd name="T20" fmla="*/ 27 w 27"/>
            <a:gd name="T21" fmla="*/ 18 h 18"/>
          </a:gdLst>
          <a:ahLst/>
          <a:cxnLst>
            <a:cxn ang="T12">
              <a:pos x="T0" y="T1"/>
            </a:cxn>
            <a:cxn ang="T13">
              <a:pos x="T2" y="T3"/>
            </a:cxn>
            <a:cxn ang="T14">
              <a:pos x="T4" y="T5"/>
            </a:cxn>
            <a:cxn ang="T15">
              <a:pos x="T6" y="T7"/>
            </a:cxn>
            <a:cxn ang="T16">
              <a:pos x="T8" y="T9"/>
            </a:cxn>
            <a:cxn ang="T17">
              <a:pos x="T10" y="T11"/>
            </a:cxn>
          </a:cxnLst>
          <a:rect l="T18" t="T19" r="T20" b="T21"/>
          <a:pathLst>
            <a:path w="27" h="18">
              <a:moveTo>
                <a:pt x="0" y="0"/>
              </a:moveTo>
              <a:cubicBezTo>
                <a:pt x="0" y="1"/>
                <a:pt x="0" y="3"/>
                <a:pt x="0" y="5"/>
              </a:cubicBezTo>
              <a:cubicBezTo>
                <a:pt x="0" y="7"/>
                <a:pt x="1" y="11"/>
                <a:pt x="2" y="13"/>
              </a:cubicBezTo>
              <a:cubicBezTo>
                <a:pt x="3" y="15"/>
                <a:pt x="4" y="16"/>
                <a:pt x="6" y="17"/>
              </a:cubicBezTo>
              <a:cubicBezTo>
                <a:pt x="8" y="18"/>
                <a:pt x="14" y="18"/>
                <a:pt x="17" y="18"/>
              </a:cubicBezTo>
              <a:cubicBezTo>
                <a:pt x="20" y="18"/>
                <a:pt x="25" y="18"/>
                <a:pt x="27" y="18"/>
              </a:cubicBezTo>
            </a:path>
          </a:pathLst>
        </a:custGeom>
        <a:noFill/>
        <a:ln w="3175" cap="flat" cmpd="sng">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981075</xdr:colOff>
      <xdr:row>27</xdr:row>
      <xdr:rowOff>104775</xdr:rowOff>
    </xdr:from>
    <xdr:to>
      <xdr:col>5</xdr:col>
      <xdr:colOff>152400</xdr:colOff>
      <xdr:row>28</xdr:row>
      <xdr:rowOff>133350</xdr:rowOff>
    </xdr:to>
    <xdr:sp macro="" textlink="">
      <xdr:nvSpPr>
        <xdr:cNvPr id="8907" name="Text Box 715">
          <a:extLst>
            <a:ext uri="{FF2B5EF4-FFF2-40B4-BE49-F238E27FC236}">
              <a16:creationId xmlns:a16="http://schemas.microsoft.com/office/drawing/2014/main" id="{00000000-0008-0000-0100-0000CB220000}"/>
            </a:ext>
          </a:extLst>
        </xdr:cNvPr>
        <xdr:cNvSpPr txBox="1">
          <a:spLocks noChangeArrowheads="1"/>
        </xdr:cNvSpPr>
      </xdr:nvSpPr>
      <xdr:spPr bwMode="auto">
        <a:xfrm>
          <a:off x="4448175" y="5953125"/>
          <a:ext cx="209550" cy="209550"/>
        </a:xfrm>
        <a:prstGeom prst="rect">
          <a:avLst/>
        </a:prstGeom>
        <a:noFill/>
        <a:ln w="12700">
          <a:noFill/>
          <a:prstDash val="dash"/>
          <a:miter lim="800000"/>
          <a:headEnd/>
          <a:tailEnd/>
        </a:ln>
        <a:effec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1</a:t>
          </a:r>
        </a:p>
      </xdr:txBody>
    </xdr:sp>
    <xdr:clientData/>
  </xdr:twoCellAnchor>
  <xdr:twoCellAnchor>
    <xdr:from>
      <xdr:col>2</xdr:col>
      <xdr:colOff>695325</xdr:colOff>
      <xdr:row>26</xdr:row>
      <xdr:rowOff>171450</xdr:rowOff>
    </xdr:from>
    <xdr:to>
      <xdr:col>3</xdr:col>
      <xdr:colOff>514350</xdr:colOff>
      <xdr:row>28</xdr:row>
      <xdr:rowOff>171450</xdr:rowOff>
    </xdr:to>
    <xdr:sp macro="" textlink="">
      <xdr:nvSpPr>
        <xdr:cNvPr id="8908" name="Text Box 716">
          <a:extLst>
            <a:ext uri="{FF2B5EF4-FFF2-40B4-BE49-F238E27FC236}">
              <a16:creationId xmlns:a16="http://schemas.microsoft.com/office/drawing/2014/main" id="{00000000-0008-0000-0100-0000CC220000}"/>
            </a:ext>
          </a:extLst>
        </xdr:cNvPr>
        <xdr:cNvSpPr txBox="1">
          <a:spLocks noChangeArrowheads="1"/>
        </xdr:cNvSpPr>
      </xdr:nvSpPr>
      <xdr:spPr bwMode="auto">
        <a:xfrm>
          <a:off x="2238375" y="5819775"/>
          <a:ext cx="781050" cy="381000"/>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Geotextile</a:t>
          </a:r>
        </a:p>
      </xdr:txBody>
    </xdr:sp>
    <xdr:clientData/>
  </xdr:twoCellAnchor>
  <xdr:twoCellAnchor>
    <xdr:from>
      <xdr:col>4</xdr:col>
      <xdr:colOff>95250</xdr:colOff>
      <xdr:row>26</xdr:row>
      <xdr:rowOff>123825</xdr:rowOff>
    </xdr:from>
    <xdr:to>
      <xdr:col>4</xdr:col>
      <xdr:colOff>266700</xdr:colOff>
      <xdr:row>27</xdr:row>
      <xdr:rowOff>66675</xdr:rowOff>
    </xdr:to>
    <xdr:sp macro="" textlink="">
      <xdr:nvSpPr>
        <xdr:cNvPr id="59968" name="Freeform 717">
          <a:extLst>
            <a:ext uri="{FF2B5EF4-FFF2-40B4-BE49-F238E27FC236}">
              <a16:creationId xmlns:a16="http://schemas.microsoft.com/office/drawing/2014/main" id="{00000000-0008-0000-0100-000040EA0000}"/>
            </a:ext>
          </a:extLst>
        </xdr:cNvPr>
        <xdr:cNvSpPr>
          <a:spLocks/>
        </xdr:cNvSpPr>
      </xdr:nvSpPr>
      <xdr:spPr bwMode="auto">
        <a:xfrm>
          <a:off x="3562350" y="5772150"/>
          <a:ext cx="171450" cy="142875"/>
        </a:xfrm>
        <a:custGeom>
          <a:avLst/>
          <a:gdLst>
            <a:gd name="T0" fmla="*/ 2147483647 w 18"/>
            <a:gd name="T1" fmla="*/ 0 h 12"/>
            <a:gd name="T2" fmla="*/ 2147483647 w 18"/>
            <a:gd name="T3" fmla="*/ 2147483647 h 12"/>
            <a:gd name="T4" fmla="*/ 2147483647 w 18"/>
            <a:gd name="T5" fmla="*/ 2147483647 h 12"/>
            <a:gd name="T6" fmla="*/ 2147483647 w 18"/>
            <a:gd name="T7" fmla="*/ 2147483647 h 12"/>
            <a:gd name="T8" fmla="*/ 0 w 18"/>
            <a:gd name="T9" fmla="*/ 2147483647 h 12"/>
            <a:gd name="T10" fmla="*/ 0 60000 65536"/>
            <a:gd name="T11" fmla="*/ 0 60000 65536"/>
            <a:gd name="T12" fmla="*/ 0 60000 65536"/>
            <a:gd name="T13" fmla="*/ 0 60000 65536"/>
            <a:gd name="T14" fmla="*/ 0 60000 65536"/>
            <a:gd name="T15" fmla="*/ 0 w 18"/>
            <a:gd name="T16" fmla="*/ 0 h 12"/>
            <a:gd name="T17" fmla="*/ 18 w 18"/>
            <a:gd name="T18" fmla="*/ 12 h 12"/>
          </a:gdLst>
          <a:ahLst/>
          <a:cxnLst>
            <a:cxn ang="T10">
              <a:pos x="T0" y="T1"/>
            </a:cxn>
            <a:cxn ang="T11">
              <a:pos x="T2" y="T3"/>
            </a:cxn>
            <a:cxn ang="T12">
              <a:pos x="T4" y="T5"/>
            </a:cxn>
            <a:cxn ang="T13">
              <a:pos x="T6" y="T7"/>
            </a:cxn>
            <a:cxn ang="T14">
              <a:pos x="T8" y="T9"/>
            </a:cxn>
          </a:cxnLst>
          <a:rect l="T15" t="T16" r="T17" b="T18"/>
          <a:pathLst>
            <a:path w="18" h="12">
              <a:moveTo>
                <a:pt x="18" y="0"/>
              </a:moveTo>
              <a:cubicBezTo>
                <a:pt x="17" y="1"/>
                <a:pt x="17" y="2"/>
                <a:pt x="16" y="3"/>
              </a:cubicBezTo>
              <a:cubicBezTo>
                <a:pt x="15" y="4"/>
                <a:pt x="14" y="6"/>
                <a:pt x="13" y="7"/>
              </a:cubicBezTo>
              <a:cubicBezTo>
                <a:pt x="12" y="8"/>
                <a:pt x="9" y="10"/>
                <a:pt x="7" y="11"/>
              </a:cubicBezTo>
              <a:cubicBezTo>
                <a:pt x="5" y="12"/>
                <a:pt x="2" y="12"/>
                <a:pt x="0" y="12"/>
              </a:cubicBezTo>
            </a:path>
          </a:pathLst>
        </a:custGeom>
        <a:noFill/>
        <a:ln w="3175" cap="flat" cmpd="sng">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628650</xdr:colOff>
      <xdr:row>21</xdr:row>
      <xdr:rowOff>0</xdr:rowOff>
    </xdr:from>
    <xdr:to>
      <xdr:col>4</xdr:col>
      <xdr:colOff>190500</xdr:colOff>
      <xdr:row>21</xdr:row>
      <xdr:rowOff>152400</xdr:rowOff>
    </xdr:to>
    <xdr:sp macro="" textlink="">
      <xdr:nvSpPr>
        <xdr:cNvPr id="59969" name="Freeform 718">
          <a:extLst>
            <a:ext uri="{FF2B5EF4-FFF2-40B4-BE49-F238E27FC236}">
              <a16:creationId xmlns:a16="http://schemas.microsoft.com/office/drawing/2014/main" id="{00000000-0008-0000-0100-000041EA0000}"/>
            </a:ext>
          </a:extLst>
        </xdr:cNvPr>
        <xdr:cNvSpPr>
          <a:spLocks/>
        </xdr:cNvSpPr>
      </xdr:nvSpPr>
      <xdr:spPr bwMode="auto">
        <a:xfrm>
          <a:off x="3133725" y="4629150"/>
          <a:ext cx="523875" cy="152400"/>
        </a:xfrm>
        <a:custGeom>
          <a:avLst/>
          <a:gdLst>
            <a:gd name="T0" fmla="*/ 0 w 55"/>
            <a:gd name="T1" fmla="*/ 0 h 16"/>
            <a:gd name="T2" fmla="*/ 2147483647 w 55"/>
            <a:gd name="T3" fmla="*/ 2147483647 h 16"/>
            <a:gd name="T4" fmla="*/ 2147483647 w 55"/>
            <a:gd name="T5" fmla="*/ 2147483647 h 16"/>
            <a:gd name="T6" fmla="*/ 0 60000 65536"/>
            <a:gd name="T7" fmla="*/ 0 60000 65536"/>
            <a:gd name="T8" fmla="*/ 0 60000 65536"/>
            <a:gd name="T9" fmla="*/ 0 w 55"/>
            <a:gd name="T10" fmla="*/ 0 h 16"/>
            <a:gd name="T11" fmla="*/ 55 w 55"/>
            <a:gd name="T12" fmla="*/ 16 h 16"/>
          </a:gdLst>
          <a:ahLst/>
          <a:cxnLst>
            <a:cxn ang="T6">
              <a:pos x="T0" y="T1"/>
            </a:cxn>
            <a:cxn ang="T7">
              <a:pos x="T2" y="T3"/>
            </a:cxn>
            <a:cxn ang="T8">
              <a:pos x="T4" y="T5"/>
            </a:cxn>
          </a:cxnLst>
          <a:rect l="T9" t="T10" r="T11" b="T12"/>
          <a:pathLst>
            <a:path w="55" h="16">
              <a:moveTo>
                <a:pt x="0" y="0"/>
              </a:moveTo>
              <a:cubicBezTo>
                <a:pt x="11" y="0"/>
                <a:pt x="22" y="1"/>
                <a:pt x="31" y="4"/>
              </a:cubicBezTo>
              <a:cubicBezTo>
                <a:pt x="40" y="7"/>
                <a:pt x="51" y="14"/>
                <a:pt x="55" y="16"/>
              </a:cubicBezTo>
            </a:path>
          </a:pathLst>
        </a:custGeom>
        <a:noFill/>
        <a:ln w="19050" cap="flat" cmpd="sng">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523875</xdr:colOff>
      <xdr:row>22</xdr:row>
      <xdr:rowOff>9525</xdr:rowOff>
    </xdr:from>
    <xdr:to>
      <xdr:col>4</xdr:col>
      <xdr:colOff>76200</xdr:colOff>
      <xdr:row>22</xdr:row>
      <xdr:rowOff>171450</xdr:rowOff>
    </xdr:to>
    <xdr:sp macro="" textlink="">
      <xdr:nvSpPr>
        <xdr:cNvPr id="59970" name="Freeform 719">
          <a:extLst>
            <a:ext uri="{FF2B5EF4-FFF2-40B4-BE49-F238E27FC236}">
              <a16:creationId xmlns:a16="http://schemas.microsoft.com/office/drawing/2014/main" id="{00000000-0008-0000-0100-000042EA0000}"/>
            </a:ext>
          </a:extLst>
        </xdr:cNvPr>
        <xdr:cNvSpPr>
          <a:spLocks/>
        </xdr:cNvSpPr>
      </xdr:nvSpPr>
      <xdr:spPr bwMode="auto">
        <a:xfrm>
          <a:off x="3028950" y="4848225"/>
          <a:ext cx="514350" cy="161925"/>
        </a:xfrm>
        <a:custGeom>
          <a:avLst/>
          <a:gdLst>
            <a:gd name="T0" fmla="*/ 0 w 55"/>
            <a:gd name="T1" fmla="*/ 0 h 16"/>
            <a:gd name="T2" fmla="*/ 2147483647 w 55"/>
            <a:gd name="T3" fmla="*/ 2147483647 h 16"/>
            <a:gd name="T4" fmla="*/ 2147483647 w 55"/>
            <a:gd name="T5" fmla="*/ 2147483647 h 16"/>
            <a:gd name="T6" fmla="*/ 0 60000 65536"/>
            <a:gd name="T7" fmla="*/ 0 60000 65536"/>
            <a:gd name="T8" fmla="*/ 0 60000 65536"/>
            <a:gd name="T9" fmla="*/ 0 w 55"/>
            <a:gd name="T10" fmla="*/ 0 h 16"/>
            <a:gd name="T11" fmla="*/ 55 w 55"/>
            <a:gd name="T12" fmla="*/ 16 h 16"/>
          </a:gdLst>
          <a:ahLst/>
          <a:cxnLst>
            <a:cxn ang="T6">
              <a:pos x="T0" y="T1"/>
            </a:cxn>
            <a:cxn ang="T7">
              <a:pos x="T2" y="T3"/>
            </a:cxn>
            <a:cxn ang="T8">
              <a:pos x="T4" y="T5"/>
            </a:cxn>
          </a:cxnLst>
          <a:rect l="T9" t="T10" r="T11" b="T12"/>
          <a:pathLst>
            <a:path w="55" h="16">
              <a:moveTo>
                <a:pt x="0" y="0"/>
              </a:moveTo>
              <a:cubicBezTo>
                <a:pt x="11" y="0"/>
                <a:pt x="22" y="1"/>
                <a:pt x="31" y="4"/>
              </a:cubicBezTo>
              <a:cubicBezTo>
                <a:pt x="40" y="7"/>
                <a:pt x="51" y="14"/>
                <a:pt x="55" y="16"/>
              </a:cubicBezTo>
            </a:path>
          </a:pathLst>
        </a:custGeom>
        <a:noFill/>
        <a:ln w="19050" cap="flat" cmpd="sng">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714375</xdr:colOff>
      <xdr:row>22</xdr:row>
      <xdr:rowOff>57150</xdr:rowOff>
    </xdr:from>
    <xdr:to>
      <xdr:col>3</xdr:col>
      <xdr:colOff>809625</xdr:colOff>
      <xdr:row>24</xdr:row>
      <xdr:rowOff>114300</xdr:rowOff>
    </xdr:to>
    <xdr:sp macro="" textlink="">
      <xdr:nvSpPr>
        <xdr:cNvPr id="59971" name="Line 720">
          <a:extLst>
            <a:ext uri="{FF2B5EF4-FFF2-40B4-BE49-F238E27FC236}">
              <a16:creationId xmlns:a16="http://schemas.microsoft.com/office/drawing/2014/main" id="{00000000-0008-0000-0100-000043EA0000}"/>
            </a:ext>
          </a:extLst>
        </xdr:cNvPr>
        <xdr:cNvSpPr>
          <a:spLocks noChangeShapeType="1"/>
        </xdr:cNvSpPr>
      </xdr:nvSpPr>
      <xdr:spPr bwMode="auto">
        <a:xfrm flipV="1">
          <a:off x="3219450" y="4895850"/>
          <a:ext cx="95250" cy="476250"/>
        </a:xfrm>
        <a:prstGeom prst="line">
          <a:avLst/>
        </a:prstGeom>
        <a:noFill/>
        <a:ln w="3175">
          <a:solidFill>
            <a:srgbClr val="000000"/>
          </a:solidFill>
          <a:round/>
          <a:headEnd/>
          <a:tailEnd type="stealth" w="sm" len="med"/>
        </a:ln>
        <a:extLst>
          <a:ext uri="{909E8E84-426E-40DD-AFC4-6F175D3DCCD1}">
            <a14:hiddenFill xmlns:a14="http://schemas.microsoft.com/office/drawing/2010/main">
              <a:noFill/>
            </a14:hiddenFill>
          </a:ext>
        </a:extLst>
      </xdr:spPr>
    </xdr:sp>
    <xdr:clientData/>
  </xdr:twoCellAnchor>
  <xdr:twoCellAnchor>
    <xdr:from>
      <xdr:col>1</xdr:col>
      <xdr:colOff>733425</xdr:colOff>
      <xdr:row>41</xdr:row>
      <xdr:rowOff>142875</xdr:rowOff>
    </xdr:from>
    <xdr:to>
      <xdr:col>2</xdr:col>
      <xdr:colOff>733425</xdr:colOff>
      <xdr:row>41</xdr:row>
      <xdr:rowOff>142875</xdr:rowOff>
    </xdr:to>
    <xdr:sp macro="" textlink="">
      <xdr:nvSpPr>
        <xdr:cNvPr id="59972" name="Line 721">
          <a:extLst>
            <a:ext uri="{FF2B5EF4-FFF2-40B4-BE49-F238E27FC236}">
              <a16:creationId xmlns:a16="http://schemas.microsoft.com/office/drawing/2014/main" id="{00000000-0008-0000-0100-000044EA0000}"/>
            </a:ext>
          </a:extLst>
        </xdr:cNvPr>
        <xdr:cNvSpPr>
          <a:spLocks noChangeShapeType="1"/>
        </xdr:cNvSpPr>
      </xdr:nvSpPr>
      <xdr:spPr bwMode="auto">
        <a:xfrm>
          <a:off x="1314450" y="8648700"/>
          <a:ext cx="9620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733425</xdr:colOff>
      <xdr:row>37</xdr:row>
      <xdr:rowOff>57150</xdr:rowOff>
    </xdr:from>
    <xdr:to>
      <xdr:col>3</xdr:col>
      <xdr:colOff>219075</xdr:colOff>
      <xdr:row>41</xdr:row>
      <xdr:rowOff>142875</xdr:rowOff>
    </xdr:to>
    <xdr:sp macro="" textlink="">
      <xdr:nvSpPr>
        <xdr:cNvPr id="59973" name="Line 722">
          <a:extLst>
            <a:ext uri="{FF2B5EF4-FFF2-40B4-BE49-F238E27FC236}">
              <a16:creationId xmlns:a16="http://schemas.microsoft.com/office/drawing/2014/main" id="{00000000-0008-0000-0100-000045EA0000}"/>
            </a:ext>
          </a:extLst>
        </xdr:cNvPr>
        <xdr:cNvSpPr>
          <a:spLocks noChangeShapeType="1"/>
        </xdr:cNvSpPr>
      </xdr:nvSpPr>
      <xdr:spPr bwMode="auto">
        <a:xfrm flipV="1">
          <a:off x="2276475" y="7820025"/>
          <a:ext cx="447675" cy="8286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333375</xdr:colOff>
      <xdr:row>37</xdr:row>
      <xdr:rowOff>57150</xdr:rowOff>
    </xdr:from>
    <xdr:to>
      <xdr:col>1</xdr:col>
      <xdr:colOff>733425</xdr:colOff>
      <xdr:row>41</xdr:row>
      <xdr:rowOff>142875</xdr:rowOff>
    </xdr:to>
    <xdr:sp macro="" textlink="">
      <xdr:nvSpPr>
        <xdr:cNvPr id="59974" name="Line 723">
          <a:extLst>
            <a:ext uri="{FF2B5EF4-FFF2-40B4-BE49-F238E27FC236}">
              <a16:creationId xmlns:a16="http://schemas.microsoft.com/office/drawing/2014/main" id="{00000000-0008-0000-0100-000046EA0000}"/>
            </a:ext>
          </a:extLst>
        </xdr:cNvPr>
        <xdr:cNvSpPr>
          <a:spLocks noChangeShapeType="1"/>
        </xdr:cNvSpPr>
      </xdr:nvSpPr>
      <xdr:spPr bwMode="auto">
        <a:xfrm flipH="1" flipV="1">
          <a:off x="914400" y="7820025"/>
          <a:ext cx="400050" cy="8286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37</xdr:row>
      <xdr:rowOff>57150</xdr:rowOff>
    </xdr:from>
    <xdr:to>
      <xdr:col>1</xdr:col>
      <xdr:colOff>333375</xdr:colOff>
      <xdr:row>37</xdr:row>
      <xdr:rowOff>57150</xdr:rowOff>
    </xdr:to>
    <xdr:sp macro="" textlink="">
      <xdr:nvSpPr>
        <xdr:cNvPr id="59975" name="Line 724">
          <a:extLst>
            <a:ext uri="{FF2B5EF4-FFF2-40B4-BE49-F238E27FC236}">
              <a16:creationId xmlns:a16="http://schemas.microsoft.com/office/drawing/2014/main" id="{00000000-0008-0000-0100-000047EA0000}"/>
            </a:ext>
          </a:extLst>
        </xdr:cNvPr>
        <xdr:cNvSpPr>
          <a:spLocks noChangeShapeType="1"/>
        </xdr:cNvSpPr>
      </xdr:nvSpPr>
      <xdr:spPr bwMode="auto">
        <a:xfrm flipH="1">
          <a:off x="581025" y="7820025"/>
          <a:ext cx="3333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219075</xdr:colOff>
      <xdr:row>37</xdr:row>
      <xdr:rowOff>57150</xdr:rowOff>
    </xdr:from>
    <xdr:to>
      <xdr:col>3</xdr:col>
      <xdr:colOff>752475</xdr:colOff>
      <xdr:row>37</xdr:row>
      <xdr:rowOff>57150</xdr:rowOff>
    </xdr:to>
    <xdr:sp macro="" textlink="">
      <xdr:nvSpPr>
        <xdr:cNvPr id="59976" name="Line 725">
          <a:extLst>
            <a:ext uri="{FF2B5EF4-FFF2-40B4-BE49-F238E27FC236}">
              <a16:creationId xmlns:a16="http://schemas.microsoft.com/office/drawing/2014/main" id="{00000000-0008-0000-0100-000048EA0000}"/>
            </a:ext>
          </a:extLst>
        </xdr:cNvPr>
        <xdr:cNvSpPr>
          <a:spLocks noChangeShapeType="1"/>
        </xdr:cNvSpPr>
      </xdr:nvSpPr>
      <xdr:spPr bwMode="auto">
        <a:xfrm>
          <a:off x="2724150" y="7820025"/>
          <a:ext cx="5334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485775</xdr:colOff>
      <xdr:row>38</xdr:row>
      <xdr:rowOff>114300</xdr:rowOff>
    </xdr:from>
    <xdr:to>
      <xdr:col>1</xdr:col>
      <xdr:colOff>819150</xdr:colOff>
      <xdr:row>38</xdr:row>
      <xdr:rowOff>114300</xdr:rowOff>
    </xdr:to>
    <xdr:sp macro="" textlink="">
      <xdr:nvSpPr>
        <xdr:cNvPr id="59977" name="Line 726">
          <a:extLst>
            <a:ext uri="{FF2B5EF4-FFF2-40B4-BE49-F238E27FC236}">
              <a16:creationId xmlns:a16="http://schemas.microsoft.com/office/drawing/2014/main" id="{00000000-0008-0000-0100-000049EA0000}"/>
            </a:ext>
          </a:extLst>
        </xdr:cNvPr>
        <xdr:cNvSpPr>
          <a:spLocks noChangeShapeType="1"/>
        </xdr:cNvSpPr>
      </xdr:nvSpPr>
      <xdr:spPr bwMode="auto">
        <a:xfrm>
          <a:off x="1066800" y="8058150"/>
          <a:ext cx="33337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800100</xdr:colOff>
      <xdr:row>38</xdr:row>
      <xdr:rowOff>114300</xdr:rowOff>
    </xdr:from>
    <xdr:to>
      <xdr:col>1</xdr:col>
      <xdr:colOff>800100</xdr:colOff>
      <xdr:row>41</xdr:row>
      <xdr:rowOff>142875</xdr:rowOff>
    </xdr:to>
    <xdr:sp macro="" textlink="">
      <xdr:nvSpPr>
        <xdr:cNvPr id="59978" name="Line 727">
          <a:extLst>
            <a:ext uri="{FF2B5EF4-FFF2-40B4-BE49-F238E27FC236}">
              <a16:creationId xmlns:a16="http://schemas.microsoft.com/office/drawing/2014/main" id="{00000000-0008-0000-0100-00004AEA0000}"/>
            </a:ext>
          </a:extLst>
        </xdr:cNvPr>
        <xdr:cNvSpPr>
          <a:spLocks noChangeShapeType="1"/>
        </xdr:cNvSpPr>
      </xdr:nvSpPr>
      <xdr:spPr bwMode="auto">
        <a:xfrm>
          <a:off x="1381125" y="8058150"/>
          <a:ext cx="0" cy="590550"/>
        </a:xfrm>
        <a:prstGeom prst="line">
          <a:avLst/>
        </a:prstGeom>
        <a:noFill/>
        <a:ln w="3175">
          <a:solidFill>
            <a:srgbClr val="000000"/>
          </a:solidFill>
          <a:round/>
          <a:headEnd type="stealth" w="sm" len="med"/>
          <a:tailEnd type="stealth" w="sm" len="med"/>
        </a:ln>
        <a:extLst>
          <a:ext uri="{909E8E84-426E-40DD-AFC4-6F175D3DCCD1}">
            <a14:hiddenFill xmlns:a14="http://schemas.microsoft.com/office/drawing/2010/main">
              <a:noFill/>
            </a14:hiddenFill>
          </a:ext>
        </a:extLst>
      </xdr:spPr>
    </xdr:sp>
    <xdr:clientData/>
  </xdr:twoCellAnchor>
  <xdr:twoCellAnchor>
    <xdr:from>
      <xdr:col>1</xdr:col>
      <xdr:colOff>742950</xdr:colOff>
      <xdr:row>42</xdr:row>
      <xdr:rowOff>9525</xdr:rowOff>
    </xdr:from>
    <xdr:to>
      <xdr:col>1</xdr:col>
      <xdr:colOff>742950</xdr:colOff>
      <xdr:row>43</xdr:row>
      <xdr:rowOff>38100</xdr:rowOff>
    </xdr:to>
    <xdr:sp macro="" textlink="">
      <xdr:nvSpPr>
        <xdr:cNvPr id="59979" name="Line 728">
          <a:extLst>
            <a:ext uri="{FF2B5EF4-FFF2-40B4-BE49-F238E27FC236}">
              <a16:creationId xmlns:a16="http://schemas.microsoft.com/office/drawing/2014/main" id="{00000000-0008-0000-0100-00004BEA0000}"/>
            </a:ext>
          </a:extLst>
        </xdr:cNvPr>
        <xdr:cNvSpPr>
          <a:spLocks noChangeShapeType="1"/>
        </xdr:cNvSpPr>
      </xdr:nvSpPr>
      <xdr:spPr bwMode="auto">
        <a:xfrm>
          <a:off x="1323975" y="8705850"/>
          <a:ext cx="0" cy="2190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742950</xdr:colOff>
      <xdr:row>42</xdr:row>
      <xdr:rowOff>0</xdr:rowOff>
    </xdr:from>
    <xdr:to>
      <xdr:col>2</xdr:col>
      <xdr:colOff>742950</xdr:colOff>
      <xdr:row>43</xdr:row>
      <xdr:rowOff>47625</xdr:rowOff>
    </xdr:to>
    <xdr:sp macro="" textlink="">
      <xdr:nvSpPr>
        <xdr:cNvPr id="59980" name="Line 729">
          <a:extLst>
            <a:ext uri="{FF2B5EF4-FFF2-40B4-BE49-F238E27FC236}">
              <a16:creationId xmlns:a16="http://schemas.microsoft.com/office/drawing/2014/main" id="{00000000-0008-0000-0100-00004CEA0000}"/>
            </a:ext>
          </a:extLst>
        </xdr:cNvPr>
        <xdr:cNvSpPr>
          <a:spLocks noChangeShapeType="1"/>
        </xdr:cNvSpPr>
      </xdr:nvSpPr>
      <xdr:spPr bwMode="auto">
        <a:xfrm>
          <a:off x="2286000" y="8696325"/>
          <a:ext cx="0" cy="238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742950</xdr:colOff>
      <xdr:row>43</xdr:row>
      <xdr:rowOff>0</xdr:rowOff>
    </xdr:from>
    <xdr:to>
      <xdr:col>2</xdr:col>
      <xdr:colOff>742950</xdr:colOff>
      <xdr:row>43</xdr:row>
      <xdr:rowOff>0</xdr:rowOff>
    </xdr:to>
    <xdr:sp macro="" textlink="">
      <xdr:nvSpPr>
        <xdr:cNvPr id="59981" name="Line 730">
          <a:extLst>
            <a:ext uri="{FF2B5EF4-FFF2-40B4-BE49-F238E27FC236}">
              <a16:creationId xmlns:a16="http://schemas.microsoft.com/office/drawing/2014/main" id="{00000000-0008-0000-0100-00004DEA0000}"/>
            </a:ext>
          </a:extLst>
        </xdr:cNvPr>
        <xdr:cNvSpPr>
          <a:spLocks noChangeShapeType="1"/>
        </xdr:cNvSpPr>
      </xdr:nvSpPr>
      <xdr:spPr bwMode="auto">
        <a:xfrm>
          <a:off x="1323975" y="8886825"/>
          <a:ext cx="962025" cy="0"/>
        </a:xfrm>
        <a:prstGeom prst="line">
          <a:avLst/>
        </a:prstGeom>
        <a:noFill/>
        <a:ln w="3175">
          <a:solidFill>
            <a:srgbClr val="000000"/>
          </a:solidFill>
          <a:round/>
          <a:headEnd type="stealth" w="sm" len="med"/>
          <a:tailEnd type="stealth" w="sm" len="med"/>
        </a:ln>
        <a:extLst>
          <a:ext uri="{909E8E84-426E-40DD-AFC4-6F175D3DCCD1}">
            <a14:hiddenFill xmlns:a14="http://schemas.microsoft.com/office/drawing/2010/main">
              <a:noFill/>
            </a14:hiddenFill>
          </a:ext>
        </a:extLst>
      </xdr:spPr>
    </xdr:sp>
    <xdr:clientData/>
  </xdr:twoCellAnchor>
  <xdr:twoCellAnchor>
    <xdr:from>
      <xdr:col>1</xdr:col>
      <xdr:colOff>419100</xdr:colOff>
      <xdr:row>39</xdr:row>
      <xdr:rowOff>0</xdr:rowOff>
    </xdr:from>
    <xdr:to>
      <xdr:col>1</xdr:col>
      <xdr:colOff>419100</xdr:colOff>
      <xdr:row>40</xdr:row>
      <xdr:rowOff>180975</xdr:rowOff>
    </xdr:to>
    <xdr:sp macro="" textlink="">
      <xdr:nvSpPr>
        <xdr:cNvPr id="59982" name="Line 731">
          <a:extLst>
            <a:ext uri="{FF2B5EF4-FFF2-40B4-BE49-F238E27FC236}">
              <a16:creationId xmlns:a16="http://schemas.microsoft.com/office/drawing/2014/main" id="{00000000-0008-0000-0100-00004EEA0000}"/>
            </a:ext>
          </a:extLst>
        </xdr:cNvPr>
        <xdr:cNvSpPr>
          <a:spLocks noChangeShapeType="1"/>
        </xdr:cNvSpPr>
      </xdr:nvSpPr>
      <xdr:spPr bwMode="auto">
        <a:xfrm>
          <a:off x="1000125" y="8124825"/>
          <a:ext cx="0" cy="3714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419100</xdr:colOff>
      <xdr:row>40</xdr:row>
      <xdr:rowOff>180975</xdr:rowOff>
    </xdr:from>
    <xdr:to>
      <xdr:col>1</xdr:col>
      <xdr:colOff>590550</xdr:colOff>
      <xdr:row>40</xdr:row>
      <xdr:rowOff>180975</xdr:rowOff>
    </xdr:to>
    <xdr:sp macro="" textlink="">
      <xdr:nvSpPr>
        <xdr:cNvPr id="59983" name="Line 732">
          <a:extLst>
            <a:ext uri="{FF2B5EF4-FFF2-40B4-BE49-F238E27FC236}">
              <a16:creationId xmlns:a16="http://schemas.microsoft.com/office/drawing/2014/main" id="{00000000-0008-0000-0100-00004FEA0000}"/>
            </a:ext>
          </a:extLst>
        </xdr:cNvPr>
        <xdr:cNvSpPr>
          <a:spLocks noChangeShapeType="1"/>
        </xdr:cNvSpPr>
      </xdr:nvSpPr>
      <xdr:spPr bwMode="auto">
        <a:xfrm>
          <a:off x="1000125" y="8496300"/>
          <a:ext cx="17145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476250</xdr:colOff>
      <xdr:row>36</xdr:row>
      <xdr:rowOff>19050</xdr:rowOff>
    </xdr:from>
    <xdr:to>
      <xdr:col>7</xdr:col>
      <xdr:colOff>933450</xdr:colOff>
      <xdr:row>37</xdr:row>
      <xdr:rowOff>28575</xdr:rowOff>
    </xdr:to>
    <xdr:sp macro="" textlink="">
      <xdr:nvSpPr>
        <xdr:cNvPr id="8925" name="Rectangle 733">
          <a:extLst>
            <a:ext uri="{FF2B5EF4-FFF2-40B4-BE49-F238E27FC236}">
              <a16:creationId xmlns:a16="http://schemas.microsoft.com/office/drawing/2014/main" id="{00000000-0008-0000-0100-0000DD220000}"/>
            </a:ext>
          </a:extLst>
        </xdr:cNvPr>
        <xdr:cNvSpPr>
          <a:spLocks noChangeArrowheads="1"/>
        </xdr:cNvSpPr>
      </xdr:nvSpPr>
      <xdr:spPr bwMode="auto">
        <a:xfrm>
          <a:off x="6905625" y="7591425"/>
          <a:ext cx="457200" cy="200025"/>
        </a:xfrm>
        <a:prstGeom prst="rect">
          <a:avLst/>
        </a:prstGeom>
        <a:noFill/>
        <a:ln w="9525">
          <a:noFill/>
          <a:miter lim="800000"/>
          <a:headEnd/>
          <a:tailEnd/>
        </a:ln>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Berm</a:t>
          </a:r>
        </a:p>
      </xdr:txBody>
    </xdr:sp>
    <xdr:clientData/>
  </xdr:twoCellAnchor>
  <xdr:twoCellAnchor>
    <xdr:from>
      <xdr:col>5</xdr:col>
      <xdr:colOff>914400</xdr:colOff>
      <xdr:row>41</xdr:row>
      <xdr:rowOff>104775</xdr:rowOff>
    </xdr:from>
    <xdr:to>
      <xdr:col>6</xdr:col>
      <xdr:colOff>914400</xdr:colOff>
      <xdr:row>41</xdr:row>
      <xdr:rowOff>104775</xdr:rowOff>
    </xdr:to>
    <xdr:sp macro="" textlink="">
      <xdr:nvSpPr>
        <xdr:cNvPr id="59985" name="Line 734">
          <a:extLst>
            <a:ext uri="{FF2B5EF4-FFF2-40B4-BE49-F238E27FC236}">
              <a16:creationId xmlns:a16="http://schemas.microsoft.com/office/drawing/2014/main" id="{00000000-0008-0000-0100-000051EA0000}"/>
            </a:ext>
          </a:extLst>
        </xdr:cNvPr>
        <xdr:cNvSpPr>
          <a:spLocks noChangeShapeType="1"/>
        </xdr:cNvSpPr>
      </xdr:nvSpPr>
      <xdr:spPr bwMode="auto">
        <a:xfrm>
          <a:off x="5419725" y="8610600"/>
          <a:ext cx="9620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914400</xdr:colOff>
      <xdr:row>37</xdr:row>
      <xdr:rowOff>19050</xdr:rowOff>
    </xdr:from>
    <xdr:to>
      <xdr:col>7</xdr:col>
      <xdr:colOff>400050</xdr:colOff>
      <xdr:row>41</xdr:row>
      <xdr:rowOff>104775</xdr:rowOff>
    </xdr:to>
    <xdr:sp macro="" textlink="">
      <xdr:nvSpPr>
        <xdr:cNvPr id="59986" name="Line 735">
          <a:extLst>
            <a:ext uri="{FF2B5EF4-FFF2-40B4-BE49-F238E27FC236}">
              <a16:creationId xmlns:a16="http://schemas.microsoft.com/office/drawing/2014/main" id="{00000000-0008-0000-0100-000052EA0000}"/>
            </a:ext>
          </a:extLst>
        </xdr:cNvPr>
        <xdr:cNvSpPr>
          <a:spLocks noChangeShapeType="1"/>
        </xdr:cNvSpPr>
      </xdr:nvSpPr>
      <xdr:spPr bwMode="auto">
        <a:xfrm flipV="1">
          <a:off x="6381750" y="7781925"/>
          <a:ext cx="447675" cy="8286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514350</xdr:colOff>
      <xdr:row>37</xdr:row>
      <xdr:rowOff>19050</xdr:rowOff>
    </xdr:from>
    <xdr:to>
      <xdr:col>5</xdr:col>
      <xdr:colOff>914400</xdr:colOff>
      <xdr:row>41</xdr:row>
      <xdr:rowOff>104775</xdr:rowOff>
    </xdr:to>
    <xdr:sp macro="" textlink="">
      <xdr:nvSpPr>
        <xdr:cNvPr id="59987" name="Line 736">
          <a:extLst>
            <a:ext uri="{FF2B5EF4-FFF2-40B4-BE49-F238E27FC236}">
              <a16:creationId xmlns:a16="http://schemas.microsoft.com/office/drawing/2014/main" id="{00000000-0008-0000-0100-000053EA0000}"/>
            </a:ext>
          </a:extLst>
        </xdr:cNvPr>
        <xdr:cNvSpPr>
          <a:spLocks noChangeShapeType="1"/>
        </xdr:cNvSpPr>
      </xdr:nvSpPr>
      <xdr:spPr bwMode="auto">
        <a:xfrm flipH="1" flipV="1">
          <a:off x="5019675" y="7781925"/>
          <a:ext cx="400050" cy="8286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323850</xdr:colOff>
      <xdr:row>38</xdr:row>
      <xdr:rowOff>66675</xdr:rowOff>
    </xdr:from>
    <xdr:to>
      <xdr:col>5</xdr:col>
      <xdr:colOff>628650</xdr:colOff>
      <xdr:row>38</xdr:row>
      <xdr:rowOff>66675</xdr:rowOff>
    </xdr:to>
    <xdr:sp macro="" textlink="">
      <xdr:nvSpPr>
        <xdr:cNvPr id="59988" name="Line 737">
          <a:extLst>
            <a:ext uri="{FF2B5EF4-FFF2-40B4-BE49-F238E27FC236}">
              <a16:creationId xmlns:a16="http://schemas.microsoft.com/office/drawing/2014/main" id="{00000000-0008-0000-0100-000054EA0000}"/>
            </a:ext>
          </a:extLst>
        </xdr:cNvPr>
        <xdr:cNvSpPr>
          <a:spLocks noChangeShapeType="1"/>
        </xdr:cNvSpPr>
      </xdr:nvSpPr>
      <xdr:spPr bwMode="auto">
        <a:xfrm flipH="1">
          <a:off x="4829175" y="8010525"/>
          <a:ext cx="3048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276225</xdr:colOff>
      <xdr:row>38</xdr:row>
      <xdr:rowOff>66675</xdr:rowOff>
    </xdr:from>
    <xdr:to>
      <xdr:col>7</xdr:col>
      <xdr:colOff>590550</xdr:colOff>
      <xdr:row>38</xdr:row>
      <xdr:rowOff>66675</xdr:rowOff>
    </xdr:to>
    <xdr:sp macro="" textlink="">
      <xdr:nvSpPr>
        <xdr:cNvPr id="59989" name="Line 738">
          <a:extLst>
            <a:ext uri="{FF2B5EF4-FFF2-40B4-BE49-F238E27FC236}">
              <a16:creationId xmlns:a16="http://schemas.microsoft.com/office/drawing/2014/main" id="{00000000-0008-0000-0100-000055EA0000}"/>
            </a:ext>
          </a:extLst>
        </xdr:cNvPr>
        <xdr:cNvSpPr>
          <a:spLocks noChangeShapeType="1"/>
        </xdr:cNvSpPr>
      </xdr:nvSpPr>
      <xdr:spPr bwMode="auto">
        <a:xfrm>
          <a:off x="6705600" y="8010525"/>
          <a:ext cx="3143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419100</xdr:colOff>
      <xdr:row>38</xdr:row>
      <xdr:rowOff>66675</xdr:rowOff>
    </xdr:from>
    <xdr:to>
      <xdr:col>5</xdr:col>
      <xdr:colOff>847725</xdr:colOff>
      <xdr:row>42</xdr:row>
      <xdr:rowOff>114300</xdr:rowOff>
    </xdr:to>
    <xdr:sp macro="" textlink="">
      <xdr:nvSpPr>
        <xdr:cNvPr id="59990" name="Line 739">
          <a:extLst>
            <a:ext uri="{FF2B5EF4-FFF2-40B4-BE49-F238E27FC236}">
              <a16:creationId xmlns:a16="http://schemas.microsoft.com/office/drawing/2014/main" id="{00000000-0008-0000-0100-000056EA0000}"/>
            </a:ext>
          </a:extLst>
        </xdr:cNvPr>
        <xdr:cNvSpPr>
          <a:spLocks noChangeShapeType="1"/>
        </xdr:cNvSpPr>
      </xdr:nvSpPr>
      <xdr:spPr bwMode="auto">
        <a:xfrm>
          <a:off x="4924425" y="8010525"/>
          <a:ext cx="428625" cy="80010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847725</xdr:colOff>
      <xdr:row>42</xdr:row>
      <xdr:rowOff>114300</xdr:rowOff>
    </xdr:from>
    <xdr:to>
      <xdr:col>7</xdr:col>
      <xdr:colOff>47625</xdr:colOff>
      <xdr:row>42</xdr:row>
      <xdr:rowOff>114300</xdr:rowOff>
    </xdr:to>
    <xdr:sp macro="" textlink="">
      <xdr:nvSpPr>
        <xdr:cNvPr id="59991" name="Line 740">
          <a:extLst>
            <a:ext uri="{FF2B5EF4-FFF2-40B4-BE49-F238E27FC236}">
              <a16:creationId xmlns:a16="http://schemas.microsoft.com/office/drawing/2014/main" id="{00000000-0008-0000-0100-000057EA0000}"/>
            </a:ext>
          </a:extLst>
        </xdr:cNvPr>
        <xdr:cNvSpPr>
          <a:spLocks noChangeShapeType="1"/>
        </xdr:cNvSpPr>
      </xdr:nvSpPr>
      <xdr:spPr bwMode="auto">
        <a:xfrm>
          <a:off x="5353050" y="8810625"/>
          <a:ext cx="112395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38100</xdr:colOff>
      <xdr:row>38</xdr:row>
      <xdr:rowOff>66675</xdr:rowOff>
    </xdr:from>
    <xdr:to>
      <xdr:col>7</xdr:col>
      <xdr:colOff>495300</xdr:colOff>
      <xdr:row>42</xdr:row>
      <xdr:rowOff>114300</xdr:rowOff>
    </xdr:to>
    <xdr:sp macro="" textlink="">
      <xdr:nvSpPr>
        <xdr:cNvPr id="59992" name="Line 741">
          <a:extLst>
            <a:ext uri="{FF2B5EF4-FFF2-40B4-BE49-F238E27FC236}">
              <a16:creationId xmlns:a16="http://schemas.microsoft.com/office/drawing/2014/main" id="{00000000-0008-0000-0100-000058EA0000}"/>
            </a:ext>
          </a:extLst>
        </xdr:cNvPr>
        <xdr:cNvSpPr>
          <a:spLocks noChangeShapeType="1"/>
        </xdr:cNvSpPr>
      </xdr:nvSpPr>
      <xdr:spPr bwMode="auto">
        <a:xfrm flipV="1">
          <a:off x="6467475" y="8010525"/>
          <a:ext cx="457200" cy="80010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180975</xdr:colOff>
      <xdr:row>37</xdr:row>
      <xdr:rowOff>19050</xdr:rowOff>
    </xdr:from>
    <xdr:to>
      <xdr:col>5</xdr:col>
      <xdr:colOff>514350</xdr:colOff>
      <xdr:row>37</xdr:row>
      <xdr:rowOff>19050</xdr:rowOff>
    </xdr:to>
    <xdr:sp macro="" textlink="">
      <xdr:nvSpPr>
        <xdr:cNvPr id="59993" name="Line 742">
          <a:extLst>
            <a:ext uri="{FF2B5EF4-FFF2-40B4-BE49-F238E27FC236}">
              <a16:creationId xmlns:a16="http://schemas.microsoft.com/office/drawing/2014/main" id="{00000000-0008-0000-0100-000059EA0000}"/>
            </a:ext>
          </a:extLst>
        </xdr:cNvPr>
        <xdr:cNvSpPr>
          <a:spLocks noChangeShapeType="1"/>
        </xdr:cNvSpPr>
      </xdr:nvSpPr>
      <xdr:spPr bwMode="auto">
        <a:xfrm flipH="1">
          <a:off x="4686300" y="7781925"/>
          <a:ext cx="3333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400050</xdr:colOff>
      <xdr:row>37</xdr:row>
      <xdr:rowOff>19050</xdr:rowOff>
    </xdr:from>
    <xdr:to>
      <xdr:col>7</xdr:col>
      <xdr:colOff>933450</xdr:colOff>
      <xdr:row>37</xdr:row>
      <xdr:rowOff>19050</xdr:rowOff>
    </xdr:to>
    <xdr:sp macro="" textlink="">
      <xdr:nvSpPr>
        <xdr:cNvPr id="59994" name="Line 743">
          <a:extLst>
            <a:ext uri="{FF2B5EF4-FFF2-40B4-BE49-F238E27FC236}">
              <a16:creationId xmlns:a16="http://schemas.microsoft.com/office/drawing/2014/main" id="{00000000-0008-0000-0100-00005AEA0000}"/>
            </a:ext>
          </a:extLst>
        </xdr:cNvPr>
        <xdr:cNvSpPr>
          <a:spLocks noChangeShapeType="1"/>
        </xdr:cNvSpPr>
      </xdr:nvSpPr>
      <xdr:spPr bwMode="auto">
        <a:xfrm>
          <a:off x="6829425" y="7781925"/>
          <a:ext cx="5334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666750</xdr:colOff>
      <xdr:row>38</xdr:row>
      <xdr:rowOff>76200</xdr:rowOff>
    </xdr:from>
    <xdr:to>
      <xdr:col>6</xdr:col>
      <xdr:colOff>38100</xdr:colOff>
      <xdr:row>38</xdr:row>
      <xdr:rowOff>76200</xdr:rowOff>
    </xdr:to>
    <xdr:sp macro="" textlink="">
      <xdr:nvSpPr>
        <xdr:cNvPr id="59995" name="Line 744">
          <a:extLst>
            <a:ext uri="{FF2B5EF4-FFF2-40B4-BE49-F238E27FC236}">
              <a16:creationId xmlns:a16="http://schemas.microsoft.com/office/drawing/2014/main" id="{00000000-0008-0000-0100-00005BEA0000}"/>
            </a:ext>
          </a:extLst>
        </xdr:cNvPr>
        <xdr:cNvSpPr>
          <a:spLocks noChangeShapeType="1"/>
        </xdr:cNvSpPr>
      </xdr:nvSpPr>
      <xdr:spPr bwMode="auto">
        <a:xfrm>
          <a:off x="5172075" y="8020050"/>
          <a:ext cx="33337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247650</xdr:colOff>
      <xdr:row>35</xdr:row>
      <xdr:rowOff>142875</xdr:rowOff>
    </xdr:from>
    <xdr:to>
      <xdr:col>5</xdr:col>
      <xdr:colOff>247650</xdr:colOff>
      <xdr:row>37</xdr:row>
      <xdr:rowOff>19050</xdr:rowOff>
    </xdr:to>
    <xdr:sp macro="" textlink="">
      <xdr:nvSpPr>
        <xdr:cNvPr id="59996" name="Line 745">
          <a:extLst>
            <a:ext uri="{FF2B5EF4-FFF2-40B4-BE49-F238E27FC236}">
              <a16:creationId xmlns:a16="http://schemas.microsoft.com/office/drawing/2014/main" id="{00000000-0008-0000-0100-00005CEA0000}"/>
            </a:ext>
          </a:extLst>
        </xdr:cNvPr>
        <xdr:cNvSpPr>
          <a:spLocks noChangeShapeType="1"/>
        </xdr:cNvSpPr>
      </xdr:nvSpPr>
      <xdr:spPr bwMode="auto">
        <a:xfrm flipV="1">
          <a:off x="4752975" y="7534275"/>
          <a:ext cx="0" cy="247650"/>
        </a:xfrm>
        <a:prstGeom prst="line">
          <a:avLst/>
        </a:prstGeom>
        <a:noFill/>
        <a:ln w="3175">
          <a:solidFill>
            <a:srgbClr val="000000"/>
          </a:solidFill>
          <a:round/>
          <a:headEnd type="stealth" w="sm" len="med"/>
          <a:tailEnd/>
        </a:ln>
        <a:extLst>
          <a:ext uri="{909E8E84-426E-40DD-AFC4-6F175D3DCCD1}">
            <a14:hiddenFill xmlns:a14="http://schemas.microsoft.com/office/drawing/2010/main">
              <a:noFill/>
            </a14:hiddenFill>
          </a:ext>
        </a:extLst>
      </xdr:spPr>
    </xdr:sp>
    <xdr:clientData/>
  </xdr:twoCellAnchor>
  <xdr:twoCellAnchor>
    <xdr:from>
      <xdr:col>6</xdr:col>
      <xdr:colOff>19050</xdr:colOff>
      <xdr:row>38</xdr:row>
      <xdr:rowOff>76200</xdr:rowOff>
    </xdr:from>
    <xdr:to>
      <xdr:col>6</xdr:col>
      <xdr:colOff>19050</xdr:colOff>
      <xdr:row>41</xdr:row>
      <xdr:rowOff>104775</xdr:rowOff>
    </xdr:to>
    <xdr:sp macro="" textlink="">
      <xdr:nvSpPr>
        <xdr:cNvPr id="59997" name="Line 746">
          <a:extLst>
            <a:ext uri="{FF2B5EF4-FFF2-40B4-BE49-F238E27FC236}">
              <a16:creationId xmlns:a16="http://schemas.microsoft.com/office/drawing/2014/main" id="{00000000-0008-0000-0100-00005DEA0000}"/>
            </a:ext>
          </a:extLst>
        </xdr:cNvPr>
        <xdr:cNvSpPr>
          <a:spLocks noChangeShapeType="1"/>
        </xdr:cNvSpPr>
      </xdr:nvSpPr>
      <xdr:spPr bwMode="auto">
        <a:xfrm>
          <a:off x="5486400" y="8020050"/>
          <a:ext cx="0" cy="590550"/>
        </a:xfrm>
        <a:prstGeom prst="line">
          <a:avLst/>
        </a:prstGeom>
        <a:noFill/>
        <a:ln w="3175">
          <a:solidFill>
            <a:srgbClr val="000000"/>
          </a:solidFill>
          <a:round/>
          <a:headEnd type="stealth" w="sm" len="med"/>
          <a:tailEnd type="stealth" w="sm" len="med"/>
        </a:ln>
        <a:extLst>
          <a:ext uri="{909E8E84-426E-40DD-AFC4-6F175D3DCCD1}">
            <a14:hiddenFill xmlns:a14="http://schemas.microsoft.com/office/drawing/2010/main">
              <a:noFill/>
            </a14:hiddenFill>
          </a:ext>
        </a:extLst>
      </xdr:spPr>
    </xdr:sp>
    <xdr:clientData/>
  </xdr:twoCellAnchor>
  <xdr:twoCellAnchor>
    <xdr:from>
      <xdr:col>5</xdr:col>
      <xdr:colOff>19050</xdr:colOff>
      <xdr:row>39</xdr:row>
      <xdr:rowOff>104775</xdr:rowOff>
    </xdr:from>
    <xdr:to>
      <xdr:col>5</xdr:col>
      <xdr:colOff>123825</xdr:colOff>
      <xdr:row>39</xdr:row>
      <xdr:rowOff>104775</xdr:rowOff>
    </xdr:to>
    <xdr:sp macro="" textlink="">
      <xdr:nvSpPr>
        <xdr:cNvPr id="59998" name="Line 747">
          <a:extLst>
            <a:ext uri="{FF2B5EF4-FFF2-40B4-BE49-F238E27FC236}">
              <a16:creationId xmlns:a16="http://schemas.microsoft.com/office/drawing/2014/main" id="{00000000-0008-0000-0100-00005EEA0000}"/>
            </a:ext>
          </a:extLst>
        </xdr:cNvPr>
        <xdr:cNvSpPr>
          <a:spLocks noChangeShapeType="1"/>
        </xdr:cNvSpPr>
      </xdr:nvSpPr>
      <xdr:spPr bwMode="auto">
        <a:xfrm>
          <a:off x="4524375" y="8229600"/>
          <a:ext cx="10477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904875</xdr:colOff>
      <xdr:row>43</xdr:row>
      <xdr:rowOff>38100</xdr:rowOff>
    </xdr:from>
    <xdr:to>
      <xdr:col>5</xdr:col>
      <xdr:colOff>904875</xdr:colOff>
      <xdr:row>44</xdr:row>
      <xdr:rowOff>38100</xdr:rowOff>
    </xdr:to>
    <xdr:sp macro="" textlink="">
      <xdr:nvSpPr>
        <xdr:cNvPr id="59999" name="Line 748">
          <a:extLst>
            <a:ext uri="{FF2B5EF4-FFF2-40B4-BE49-F238E27FC236}">
              <a16:creationId xmlns:a16="http://schemas.microsoft.com/office/drawing/2014/main" id="{00000000-0008-0000-0100-00005FEA0000}"/>
            </a:ext>
          </a:extLst>
        </xdr:cNvPr>
        <xdr:cNvSpPr>
          <a:spLocks noChangeShapeType="1"/>
        </xdr:cNvSpPr>
      </xdr:nvSpPr>
      <xdr:spPr bwMode="auto">
        <a:xfrm>
          <a:off x="5410200" y="8924925"/>
          <a:ext cx="0" cy="1905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923925</xdr:colOff>
      <xdr:row>43</xdr:row>
      <xdr:rowOff>38100</xdr:rowOff>
    </xdr:from>
    <xdr:to>
      <xdr:col>6</xdr:col>
      <xdr:colOff>923925</xdr:colOff>
      <xdr:row>44</xdr:row>
      <xdr:rowOff>47625</xdr:rowOff>
    </xdr:to>
    <xdr:sp macro="" textlink="">
      <xdr:nvSpPr>
        <xdr:cNvPr id="60000" name="Line 749">
          <a:extLst>
            <a:ext uri="{FF2B5EF4-FFF2-40B4-BE49-F238E27FC236}">
              <a16:creationId xmlns:a16="http://schemas.microsoft.com/office/drawing/2014/main" id="{00000000-0008-0000-0100-000060EA0000}"/>
            </a:ext>
          </a:extLst>
        </xdr:cNvPr>
        <xdr:cNvSpPr>
          <a:spLocks noChangeShapeType="1"/>
        </xdr:cNvSpPr>
      </xdr:nvSpPr>
      <xdr:spPr bwMode="auto">
        <a:xfrm>
          <a:off x="6391275" y="8924925"/>
          <a:ext cx="0" cy="2000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914400</xdr:colOff>
      <xdr:row>44</xdr:row>
      <xdr:rowOff>0</xdr:rowOff>
    </xdr:from>
    <xdr:to>
      <xdr:col>6</xdr:col>
      <xdr:colOff>923925</xdr:colOff>
      <xdr:row>44</xdr:row>
      <xdr:rowOff>0</xdr:rowOff>
    </xdr:to>
    <xdr:sp macro="" textlink="">
      <xdr:nvSpPr>
        <xdr:cNvPr id="60001" name="Line 750">
          <a:extLst>
            <a:ext uri="{FF2B5EF4-FFF2-40B4-BE49-F238E27FC236}">
              <a16:creationId xmlns:a16="http://schemas.microsoft.com/office/drawing/2014/main" id="{00000000-0008-0000-0100-000061EA0000}"/>
            </a:ext>
          </a:extLst>
        </xdr:cNvPr>
        <xdr:cNvSpPr>
          <a:spLocks noChangeShapeType="1"/>
        </xdr:cNvSpPr>
      </xdr:nvSpPr>
      <xdr:spPr bwMode="auto">
        <a:xfrm>
          <a:off x="5419725" y="9077325"/>
          <a:ext cx="971550" cy="0"/>
        </a:xfrm>
        <a:prstGeom prst="line">
          <a:avLst/>
        </a:prstGeom>
        <a:noFill/>
        <a:ln w="3175">
          <a:solidFill>
            <a:srgbClr val="000000"/>
          </a:solidFill>
          <a:round/>
          <a:headEnd type="stealth" w="sm" len="med"/>
          <a:tailEnd type="stealth" w="sm" len="med"/>
        </a:ln>
        <a:extLst>
          <a:ext uri="{909E8E84-426E-40DD-AFC4-6F175D3DCCD1}">
            <a14:hiddenFill xmlns:a14="http://schemas.microsoft.com/office/drawing/2010/main">
              <a:noFill/>
            </a14:hiddenFill>
          </a:ext>
        </a:extLst>
      </xdr:spPr>
    </xdr:sp>
    <xdr:clientData/>
  </xdr:twoCellAnchor>
  <xdr:twoCellAnchor>
    <xdr:from>
      <xdr:col>5</xdr:col>
      <xdr:colOff>552450</xdr:colOff>
      <xdr:row>38</xdr:row>
      <xdr:rowOff>142875</xdr:rowOff>
    </xdr:from>
    <xdr:to>
      <xdr:col>5</xdr:col>
      <xdr:colOff>685800</xdr:colOff>
      <xdr:row>39</xdr:row>
      <xdr:rowOff>28575</xdr:rowOff>
    </xdr:to>
    <xdr:sp macro="" textlink="">
      <xdr:nvSpPr>
        <xdr:cNvPr id="60002" name="Oval 751">
          <a:extLst>
            <a:ext uri="{FF2B5EF4-FFF2-40B4-BE49-F238E27FC236}">
              <a16:creationId xmlns:a16="http://schemas.microsoft.com/office/drawing/2014/main" id="{00000000-0008-0000-0100-000062EA0000}"/>
            </a:ext>
          </a:extLst>
        </xdr:cNvPr>
        <xdr:cNvSpPr>
          <a:spLocks noChangeArrowheads="1"/>
        </xdr:cNvSpPr>
      </xdr:nvSpPr>
      <xdr:spPr bwMode="auto">
        <a:xfrm>
          <a:off x="5057775" y="8086725"/>
          <a:ext cx="133350" cy="66675"/>
        </a:xfrm>
        <a:prstGeom prst="ellipse">
          <a:avLst/>
        </a:prstGeom>
        <a:solidFill>
          <a:srgbClr val="FFFFFF"/>
        </a:solidFill>
        <a:ln w="9525">
          <a:solidFill>
            <a:srgbClr val="000000"/>
          </a:solidFill>
          <a:round/>
          <a:headEnd/>
          <a:tailEnd/>
        </a:ln>
      </xdr:spPr>
    </xdr:sp>
    <xdr:clientData/>
  </xdr:twoCellAnchor>
  <xdr:twoCellAnchor>
    <xdr:from>
      <xdr:col>5</xdr:col>
      <xdr:colOff>552450</xdr:colOff>
      <xdr:row>39</xdr:row>
      <xdr:rowOff>28575</xdr:rowOff>
    </xdr:from>
    <xdr:to>
      <xdr:col>5</xdr:col>
      <xdr:colOff>657225</xdr:colOff>
      <xdr:row>39</xdr:row>
      <xdr:rowOff>161925</xdr:rowOff>
    </xdr:to>
    <xdr:sp macro="" textlink="">
      <xdr:nvSpPr>
        <xdr:cNvPr id="60003" name="Oval 752">
          <a:extLst>
            <a:ext uri="{FF2B5EF4-FFF2-40B4-BE49-F238E27FC236}">
              <a16:creationId xmlns:a16="http://schemas.microsoft.com/office/drawing/2014/main" id="{00000000-0008-0000-0100-000063EA0000}"/>
            </a:ext>
          </a:extLst>
        </xdr:cNvPr>
        <xdr:cNvSpPr>
          <a:spLocks noChangeArrowheads="1"/>
        </xdr:cNvSpPr>
      </xdr:nvSpPr>
      <xdr:spPr bwMode="auto">
        <a:xfrm>
          <a:off x="5057775" y="8153400"/>
          <a:ext cx="104775" cy="133350"/>
        </a:xfrm>
        <a:prstGeom prst="ellipse">
          <a:avLst/>
        </a:prstGeom>
        <a:solidFill>
          <a:srgbClr val="FFFFFF"/>
        </a:solidFill>
        <a:ln w="9525">
          <a:solidFill>
            <a:srgbClr val="000000"/>
          </a:solidFill>
          <a:round/>
          <a:headEnd/>
          <a:tailEnd/>
        </a:ln>
      </xdr:spPr>
    </xdr:sp>
    <xdr:clientData/>
  </xdr:twoCellAnchor>
  <xdr:twoCellAnchor>
    <xdr:from>
      <xdr:col>5</xdr:col>
      <xdr:colOff>466725</xdr:colOff>
      <xdr:row>38</xdr:row>
      <xdr:rowOff>66675</xdr:rowOff>
    </xdr:from>
    <xdr:to>
      <xdr:col>5</xdr:col>
      <xdr:colOff>552450</xdr:colOff>
      <xdr:row>38</xdr:row>
      <xdr:rowOff>171450</xdr:rowOff>
    </xdr:to>
    <xdr:sp macro="" textlink="">
      <xdr:nvSpPr>
        <xdr:cNvPr id="60004" name="Oval 753">
          <a:extLst>
            <a:ext uri="{FF2B5EF4-FFF2-40B4-BE49-F238E27FC236}">
              <a16:creationId xmlns:a16="http://schemas.microsoft.com/office/drawing/2014/main" id="{00000000-0008-0000-0100-000064EA0000}"/>
            </a:ext>
          </a:extLst>
        </xdr:cNvPr>
        <xdr:cNvSpPr>
          <a:spLocks noChangeArrowheads="1"/>
        </xdr:cNvSpPr>
      </xdr:nvSpPr>
      <xdr:spPr bwMode="auto">
        <a:xfrm>
          <a:off x="4972050" y="8010525"/>
          <a:ext cx="85725" cy="104775"/>
        </a:xfrm>
        <a:prstGeom prst="ellipse">
          <a:avLst/>
        </a:prstGeom>
        <a:solidFill>
          <a:srgbClr val="FFFFFF"/>
        </a:solidFill>
        <a:ln w="9525">
          <a:solidFill>
            <a:srgbClr val="000000"/>
          </a:solidFill>
          <a:round/>
          <a:headEnd/>
          <a:tailEnd/>
        </a:ln>
      </xdr:spPr>
    </xdr:sp>
    <xdr:clientData/>
  </xdr:twoCellAnchor>
  <xdr:twoCellAnchor>
    <xdr:from>
      <xdr:col>5</xdr:col>
      <xdr:colOff>647700</xdr:colOff>
      <xdr:row>39</xdr:row>
      <xdr:rowOff>28575</xdr:rowOff>
    </xdr:from>
    <xdr:to>
      <xdr:col>5</xdr:col>
      <xdr:colOff>723900</xdr:colOff>
      <xdr:row>39</xdr:row>
      <xdr:rowOff>104775</xdr:rowOff>
    </xdr:to>
    <xdr:sp macro="" textlink="">
      <xdr:nvSpPr>
        <xdr:cNvPr id="60005" name="Oval 754">
          <a:extLst>
            <a:ext uri="{FF2B5EF4-FFF2-40B4-BE49-F238E27FC236}">
              <a16:creationId xmlns:a16="http://schemas.microsoft.com/office/drawing/2014/main" id="{00000000-0008-0000-0100-000065EA0000}"/>
            </a:ext>
          </a:extLst>
        </xdr:cNvPr>
        <xdr:cNvSpPr>
          <a:spLocks noChangeArrowheads="1"/>
        </xdr:cNvSpPr>
      </xdr:nvSpPr>
      <xdr:spPr bwMode="auto">
        <a:xfrm>
          <a:off x="5153025" y="8153400"/>
          <a:ext cx="76200" cy="76200"/>
        </a:xfrm>
        <a:prstGeom prst="ellipse">
          <a:avLst/>
        </a:prstGeom>
        <a:solidFill>
          <a:srgbClr val="FFFFFF"/>
        </a:solidFill>
        <a:ln w="9525">
          <a:solidFill>
            <a:srgbClr val="000000"/>
          </a:solidFill>
          <a:round/>
          <a:headEnd/>
          <a:tailEnd/>
        </a:ln>
      </xdr:spPr>
    </xdr:sp>
    <xdr:clientData/>
  </xdr:twoCellAnchor>
  <xdr:twoCellAnchor>
    <xdr:from>
      <xdr:col>5</xdr:col>
      <xdr:colOff>619125</xdr:colOff>
      <xdr:row>39</xdr:row>
      <xdr:rowOff>114300</xdr:rowOff>
    </xdr:from>
    <xdr:to>
      <xdr:col>5</xdr:col>
      <xdr:colOff>695325</xdr:colOff>
      <xdr:row>40</xdr:row>
      <xdr:rowOff>85725</xdr:rowOff>
    </xdr:to>
    <xdr:sp macro="" textlink="">
      <xdr:nvSpPr>
        <xdr:cNvPr id="60006" name="Oval 755">
          <a:extLst>
            <a:ext uri="{FF2B5EF4-FFF2-40B4-BE49-F238E27FC236}">
              <a16:creationId xmlns:a16="http://schemas.microsoft.com/office/drawing/2014/main" id="{00000000-0008-0000-0100-000066EA0000}"/>
            </a:ext>
          </a:extLst>
        </xdr:cNvPr>
        <xdr:cNvSpPr>
          <a:spLocks noChangeArrowheads="1"/>
        </xdr:cNvSpPr>
      </xdr:nvSpPr>
      <xdr:spPr bwMode="auto">
        <a:xfrm>
          <a:off x="5124450" y="8239125"/>
          <a:ext cx="76200" cy="161925"/>
        </a:xfrm>
        <a:prstGeom prst="ellipse">
          <a:avLst/>
        </a:prstGeom>
        <a:solidFill>
          <a:srgbClr val="FFFFFF"/>
        </a:solidFill>
        <a:ln w="9525">
          <a:solidFill>
            <a:srgbClr val="000000"/>
          </a:solidFill>
          <a:round/>
          <a:headEnd/>
          <a:tailEnd/>
        </a:ln>
      </xdr:spPr>
    </xdr:sp>
    <xdr:clientData/>
  </xdr:twoCellAnchor>
  <xdr:twoCellAnchor>
    <xdr:from>
      <xdr:col>5</xdr:col>
      <xdr:colOff>685800</xdr:colOff>
      <xdr:row>39</xdr:row>
      <xdr:rowOff>104775</xdr:rowOff>
    </xdr:from>
    <xdr:to>
      <xdr:col>5</xdr:col>
      <xdr:colOff>762000</xdr:colOff>
      <xdr:row>40</xdr:row>
      <xdr:rowOff>66675</xdr:rowOff>
    </xdr:to>
    <xdr:sp macro="" textlink="">
      <xdr:nvSpPr>
        <xdr:cNvPr id="60007" name="Oval 756">
          <a:extLst>
            <a:ext uri="{FF2B5EF4-FFF2-40B4-BE49-F238E27FC236}">
              <a16:creationId xmlns:a16="http://schemas.microsoft.com/office/drawing/2014/main" id="{00000000-0008-0000-0100-000067EA0000}"/>
            </a:ext>
          </a:extLst>
        </xdr:cNvPr>
        <xdr:cNvSpPr>
          <a:spLocks noChangeArrowheads="1"/>
        </xdr:cNvSpPr>
      </xdr:nvSpPr>
      <xdr:spPr bwMode="auto">
        <a:xfrm>
          <a:off x="5191125" y="8229600"/>
          <a:ext cx="76200" cy="152400"/>
        </a:xfrm>
        <a:prstGeom prst="ellipse">
          <a:avLst/>
        </a:prstGeom>
        <a:solidFill>
          <a:srgbClr val="FFFFFF"/>
        </a:solidFill>
        <a:ln w="9525">
          <a:solidFill>
            <a:srgbClr val="000000"/>
          </a:solidFill>
          <a:round/>
          <a:headEnd/>
          <a:tailEnd/>
        </a:ln>
      </xdr:spPr>
    </xdr:sp>
    <xdr:clientData/>
  </xdr:twoCellAnchor>
  <xdr:twoCellAnchor>
    <xdr:from>
      <xdr:col>5</xdr:col>
      <xdr:colOff>647700</xdr:colOff>
      <xdr:row>40</xdr:row>
      <xdr:rowOff>76200</xdr:rowOff>
    </xdr:from>
    <xdr:to>
      <xdr:col>5</xdr:col>
      <xdr:colOff>752475</xdr:colOff>
      <xdr:row>41</xdr:row>
      <xdr:rowOff>0</xdr:rowOff>
    </xdr:to>
    <xdr:sp macro="" textlink="">
      <xdr:nvSpPr>
        <xdr:cNvPr id="60008" name="Oval 757">
          <a:extLst>
            <a:ext uri="{FF2B5EF4-FFF2-40B4-BE49-F238E27FC236}">
              <a16:creationId xmlns:a16="http://schemas.microsoft.com/office/drawing/2014/main" id="{00000000-0008-0000-0100-000068EA0000}"/>
            </a:ext>
          </a:extLst>
        </xdr:cNvPr>
        <xdr:cNvSpPr>
          <a:spLocks noChangeArrowheads="1"/>
        </xdr:cNvSpPr>
      </xdr:nvSpPr>
      <xdr:spPr bwMode="auto">
        <a:xfrm>
          <a:off x="5153025" y="8391525"/>
          <a:ext cx="104775" cy="114300"/>
        </a:xfrm>
        <a:prstGeom prst="ellipse">
          <a:avLst/>
        </a:prstGeom>
        <a:solidFill>
          <a:srgbClr val="FFFFFF"/>
        </a:solidFill>
        <a:ln w="9525">
          <a:solidFill>
            <a:srgbClr val="000000"/>
          </a:solidFill>
          <a:round/>
          <a:headEnd/>
          <a:tailEnd/>
        </a:ln>
      </xdr:spPr>
    </xdr:sp>
    <xdr:clientData/>
  </xdr:twoCellAnchor>
  <xdr:twoCellAnchor>
    <xdr:from>
      <xdr:col>5</xdr:col>
      <xdr:colOff>733425</xdr:colOff>
      <xdr:row>40</xdr:row>
      <xdr:rowOff>47625</xdr:rowOff>
    </xdr:from>
    <xdr:to>
      <xdr:col>5</xdr:col>
      <xdr:colOff>819150</xdr:colOff>
      <xdr:row>40</xdr:row>
      <xdr:rowOff>133350</xdr:rowOff>
    </xdr:to>
    <xdr:sp macro="" textlink="">
      <xdr:nvSpPr>
        <xdr:cNvPr id="60009" name="Oval 758">
          <a:extLst>
            <a:ext uri="{FF2B5EF4-FFF2-40B4-BE49-F238E27FC236}">
              <a16:creationId xmlns:a16="http://schemas.microsoft.com/office/drawing/2014/main" id="{00000000-0008-0000-0100-000069EA0000}"/>
            </a:ext>
          </a:extLst>
        </xdr:cNvPr>
        <xdr:cNvSpPr>
          <a:spLocks noChangeArrowheads="1"/>
        </xdr:cNvSpPr>
      </xdr:nvSpPr>
      <xdr:spPr bwMode="auto">
        <a:xfrm>
          <a:off x="5238750" y="8362950"/>
          <a:ext cx="85725" cy="85725"/>
        </a:xfrm>
        <a:prstGeom prst="ellipse">
          <a:avLst/>
        </a:prstGeom>
        <a:solidFill>
          <a:srgbClr val="FFFFFF"/>
        </a:solidFill>
        <a:ln w="9525">
          <a:solidFill>
            <a:srgbClr val="000000"/>
          </a:solidFill>
          <a:round/>
          <a:headEnd/>
          <a:tailEnd/>
        </a:ln>
      </xdr:spPr>
    </xdr:sp>
    <xdr:clientData/>
  </xdr:twoCellAnchor>
  <xdr:twoCellAnchor>
    <xdr:from>
      <xdr:col>5</xdr:col>
      <xdr:colOff>723900</xdr:colOff>
      <xdr:row>40</xdr:row>
      <xdr:rowOff>152400</xdr:rowOff>
    </xdr:from>
    <xdr:to>
      <xdr:col>5</xdr:col>
      <xdr:colOff>809625</xdr:colOff>
      <xdr:row>41</xdr:row>
      <xdr:rowOff>123825</xdr:rowOff>
    </xdr:to>
    <xdr:sp macro="" textlink="">
      <xdr:nvSpPr>
        <xdr:cNvPr id="60010" name="Oval 759">
          <a:extLst>
            <a:ext uri="{FF2B5EF4-FFF2-40B4-BE49-F238E27FC236}">
              <a16:creationId xmlns:a16="http://schemas.microsoft.com/office/drawing/2014/main" id="{00000000-0008-0000-0100-00006AEA0000}"/>
            </a:ext>
          </a:extLst>
        </xdr:cNvPr>
        <xdr:cNvSpPr>
          <a:spLocks noChangeArrowheads="1"/>
        </xdr:cNvSpPr>
      </xdr:nvSpPr>
      <xdr:spPr bwMode="auto">
        <a:xfrm>
          <a:off x="5229225" y="8467725"/>
          <a:ext cx="85725" cy="161925"/>
        </a:xfrm>
        <a:prstGeom prst="ellipse">
          <a:avLst/>
        </a:prstGeom>
        <a:solidFill>
          <a:srgbClr val="FFFFFF"/>
        </a:solidFill>
        <a:ln w="9525">
          <a:solidFill>
            <a:srgbClr val="000000"/>
          </a:solidFill>
          <a:round/>
          <a:headEnd/>
          <a:tailEnd/>
        </a:ln>
      </xdr:spPr>
    </xdr:sp>
    <xdr:clientData/>
  </xdr:twoCellAnchor>
  <xdr:twoCellAnchor>
    <xdr:from>
      <xdr:col>5</xdr:col>
      <xdr:colOff>790575</xdr:colOff>
      <xdr:row>40</xdr:row>
      <xdr:rowOff>123825</xdr:rowOff>
    </xdr:from>
    <xdr:to>
      <xdr:col>5</xdr:col>
      <xdr:colOff>866775</xdr:colOff>
      <xdr:row>41</xdr:row>
      <xdr:rowOff>19050</xdr:rowOff>
    </xdr:to>
    <xdr:sp macro="" textlink="">
      <xdr:nvSpPr>
        <xdr:cNvPr id="60011" name="Oval 760">
          <a:extLst>
            <a:ext uri="{FF2B5EF4-FFF2-40B4-BE49-F238E27FC236}">
              <a16:creationId xmlns:a16="http://schemas.microsoft.com/office/drawing/2014/main" id="{00000000-0008-0000-0100-00006BEA0000}"/>
            </a:ext>
          </a:extLst>
        </xdr:cNvPr>
        <xdr:cNvSpPr>
          <a:spLocks noChangeArrowheads="1"/>
        </xdr:cNvSpPr>
      </xdr:nvSpPr>
      <xdr:spPr bwMode="auto">
        <a:xfrm>
          <a:off x="5295900" y="8439150"/>
          <a:ext cx="76200" cy="85725"/>
        </a:xfrm>
        <a:prstGeom prst="ellipse">
          <a:avLst/>
        </a:prstGeom>
        <a:solidFill>
          <a:srgbClr val="FFFFFF"/>
        </a:solidFill>
        <a:ln w="9525">
          <a:solidFill>
            <a:srgbClr val="000000"/>
          </a:solidFill>
          <a:round/>
          <a:headEnd/>
          <a:tailEnd/>
        </a:ln>
      </xdr:spPr>
    </xdr:sp>
    <xdr:clientData/>
  </xdr:twoCellAnchor>
  <xdr:twoCellAnchor>
    <xdr:from>
      <xdr:col>5</xdr:col>
      <xdr:colOff>781050</xdr:colOff>
      <xdr:row>41</xdr:row>
      <xdr:rowOff>114300</xdr:rowOff>
    </xdr:from>
    <xdr:to>
      <xdr:col>5</xdr:col>
      <xdr:colOff>866775</xdr:colOff>
      <xdr:row>42</xdr:row>
      <xdr:rowOff>38100</xdr:rowOff>
    </xdr:to>
    <xdr:sp macro="" textlink="">
      <xdr:nvSpPr>
        <xdr:cNvPr id="60012" name="Oval 761">
          <a:extLst>
            <a:ext uri="{FF2B5EF4-FFF2-40B4-BE49-F238E27FC236}">
              <a16:creationId xmlns:a16="http://schemas.microsoft.com/office/drawing/2014/main" id="{00000000-0008-0000-0100-00006CEA0000}"/>
            </a:ext>
          </a:extLst>
        </xdr:cNvPr>
        <xdr:cNvSpPr>
          <a:spLocks noChangeArrowheads="1"/>
        </xdr:cNvSpPr>
      </xdr:nvSpPr>
      <xdr:spPr bwMode="auto">
        <a:xfrm>
          <a:off x="5286375" y="8620125"/>
          <a:ext cx="85725" cy="114300"/>
        </a:xfrm>
        <a:prstGeom prst="ellipse">
          <a:avLst/>
        </a:prstGeom>
        <a:solidFill>
          <a:srgbClr val="FFFFFF"/>
        </a:solidFill>
        <a:ln w="9525">
          <a:solidFill>
            <a:srgbClr val="000000"/>
          </a:solidFill>
          <a:round/>
          <a:headEnd/>
          <a:tailEnd/>
        </a:ln>
      </xdr:spPr>
    </xdr:sp>
    <xdr:clientData/>
  </xdr:twoCellAnchor>
  <xdr:twoCellAnchor>
    <xdr:from>
      <xdr:col>5</xdr:col>
      <xdr:colOff>800100</xdr:colOff>
      <xdr:row>41</xdr:row>
      <xdr:rowOff>28575</xdr:rowOff>
    </xdr:from>
    <xdr:to>
      <xdr:col>5</xdr:col>
      <xdr:colOff>895350</xdr:colOff>
      <xdr:row>41</xdr:row>
      <xdr:rowOff>152400</xdr:rowOff>
    </xdr:to>
    <xdr:sp macro="" textlink="">
      <xdr:nvSpPr>
        <xdr:cNvPr id="60013" name="Oval 762">
          <a:extLst>
            <a:ext uri="{FF2B5EF4-FFF2-40B4-BE49-F238E27FC236}">
              <a16:creationId xmlns:a16="http://schemas.microsoft.com/office/drawing/2014/main" id="{00000000-0008-0000-0100-00006DEA0000}"/>
            </a:ext>
          </a:extLst>
        </xdr:cNvPr>
        <xdr:cNvSpPr>
          <a:spLocks noChangeArrowheads="1"/>
        </xdr:cNvSpPr>
      </xdr:nvSpPr>
      <xdr:spPr bwMode="auto">
        <a:xfrm>
          <a:off x="5305425" y="8534400"/>
          <a:ext cx="95250" cy="123825"/>
        </a:xfrm>
        <a:prstGeom prst="ellipse">
          <a:avLst/>
        </a:prstGeom>
        <a:solidFill>
          <a:srgbClr val="FFFFFF"/>
        </a:solidFill>
        <a:ln w="9525">
          <a:solidFill>
            <a:srgbClr val="000000"/>
          </a:solidFill>
          <a:round/>
          <a:headEnd/>
          <a:tailEnd/>
        </a:ln>
      </xdr:spPr>
    </xdr:sp>
    <xdr:clientData/>
  </xdr:twoCellAnchor>
  <xdr:twoCellAnchor>
    <xdr:from>
      <xdr:col>5</xdr:col>
      <xdr:colOff>828675</xdr:colOff>
      <xdr:row>41</xdr:row>
      <xdr:rowOff>180975</xdr:rowOff>
    </xdr:from>
    <xdr:to>
      <xdr:col>5</xdr:col>
      <xdr:colOff>923925</xdr:colOff>
      <xdr:row>42</xdr:row>
      <xdr:rowOff>114300</xdr:rowOff>
    </xdr:to>
    <xdr:sp macro="" textlink="">
      <xdr:nvSpPr>
        <xdr:cNvPr id="60014" name="Oval 763">
          <a:extLst>
            <a:ext uri="{FF2B5EF4-FFF2-40B4-BE49-F238E27FC236}">
              <a16:creationId xmlns:a16="http://schemas.microsoft.com/office/drawing/2014/main" id="{00000000-0008-0000-0100-00006EEA0000}"/>
            </a:ext>
          </a:extLst>
        </xdr:cNvPr>
        <xdr:cNvSpPr>
          <a:spLocks noChangeArrowheads="1"/>
        </xdr:cNvSpPr>
      </xdr:nvSpPr>
      <xdr:spPr bwMode="auto">
        <a:xfrm>
          <a:off x="5334000" y="8686800"/>
          <a:ext cx="95250" cy="123825"/>
        </a:xfrm>
        <a:prstGeom prst="ellipse">
          <a:avLst/>
        </a:prstGeom>
        <a:solidFill>
          <a:srgbClr val="FFFFFF"/>
        </a:solidFill>
        <a:ln w="9525">
          <a:solidFill>
            <a:srgbClr val="000000"/>
          </a:solidFill>
          <a:round/>
          <a:headEnd/>
          <a:tailEnd/>
        </a:ln>
      </xdr:spPr>
    </xdr:sp>
    <xdr:clientData/>
  </xdr:twoCellAnchor>
  <xdr:twoCellAnchor>
    <xdr:from>
      <xdr:col>5</xdr:col>
      <xdr:colOff>885825</xdr:colOff>
      <xdr:row>41</xdr:row>
      <xdr:rowOff>104775</xdr:rowOff>
    </xdr:from>
    <xdr:to>
      <xdr:col>6</xdr:col>
      <xdr:colOff>57150</xdr:colOff>
      <xdr:row>42</xdr:row>
      <xdr:rowOff>19050</xdr:rowOff>
    </xdr:to>
    <xdr:sp macro="" textlink="">
      <xdr:nvSpPr>
        <xdr:cNvPr id="60015" name="Oval 764">
          <a:extLst>
            <a:ext uri="{FF2B5EF4-FFF2-40B4-BE49-F238E27FC236}">
              <a16:creationId xmlns:a16="http://schemas.microsoft.com/office/drawing/2014/main" id="{00000000-0008-0000-0100-00006FEA0000}"/>
            </a:ext>
          </a:extLst>
        </xdr:cNvPr>
        <xdr:cNvSpPr>
          <a:spLocks noChangeArrowheads="1"/>
        </xdr:cNvSpPr>
      </xdr:nvSpPr>
      <xdr:spPr bwMode="auto">
        <a:xfrm>
          <a:off x="5391150" y="8610600"/>
          <a:ext cx="133350" cy="104775"/>
        </a:xfrm>
        <a:prstGeom prst="ellipse">
          <a:avLst/>
        </a:prstGeom>
        <a:solidFill>
          <a:srgbClr val="FFFFFF"/>
        </a:solidFill>
        <a:ln w="9525">
          <a:solidFill>
            <a:srgbClr val="000000"/>
          </a:solidFill>
          <a:round/>
          <a:headEnd/>
          <a:tailEnd/>
        </a:ln>
      </xdr:spPr>
    </xdr:sp>
    <xdr:clientData/>
  </xdr:twoCellAnchor>
  <xdr:twoCellAnchor>
    <xdr:from>
      <xdr:col>5</xdr:col>
      <xdr:colOff>904875</xdr:colOff>
      <xdr:row>42</xdr:row>
      <xdr:rowOff>9525</xdr:rowOff>
    </xdr:from>
    <xdr:to>
      <xdr:col>6</xdr:col>
      <xdr:colOff>47625</xdr:colOff>
      <xdr:row>42</xdr:row>
      <xdr:rowOff>104775</xdr:rowOff>
    </xdr:to>
    <xdr:sp macro="" textlink="">
      <xdr:nvSpPr>
        <xdr:cNvPr id="60016" name="Oval 765">
          <a:extLst>
            <a:ext uri="{FF2B5EF4-FFF2-40B4-BE49-F238E27FC236}">
              <a16:creationId xmlns:a16="http://schemas.microsoft.com/office/drawing/2014/main" id="{00000000-0008-0000-0100-000070EA0000}"/>
            </a:ext>
          </a:extLst>
        </xdr:cNvPr>
        <xdr:cNvSpPr>
          <a:spLocks noChangeArrowheads="1"/>
        </xdr:cNvSpPr>
      </xdr:nvSpPr>
      <xdr:spPr bwMode="auto">
        <a:xfrm>
          <a:off x="5410200" y="8705850"/>
          <a:ext cx="104775" cy="95250"/>
        </a:xfrm>
        <a:prstGeom prst="ellipse">
          <a:avLst/>
        </a:prstGeom>
        <a:solidFill>
          <a:srgbClr val="FFFFFF"/>
        </a:solidFill>
        <a:ln w="9525">
          <a:solidFill>
            <a:srgbClr val="000000"/>
          </a:solidFill>
          <a:round/>
          <a:headEnd/>
          <a:tailEnd/>
        </a:ln>
      </xdr:spPr>
    </xdr:sp>
    <xdr:clientData/>
  </xdr:twoCellAnchor>
  <xdr:twoCellAnchor>
    <xdr:from>
      <xdr:col>6</xdr:col>
      <xdr:colOff>38100</xdr:colOff>
      <xdr:row>42</xdr:row>
      <xdr:rowOff>19050</xdr:rowOff>
    </xdr:from>
    <xdr:to>
      <xdr:col>6</xdr:col>
      <xdr:colOff>171450</xdr:colOff>
      <xdr:row>42</xdr:row>
      <xdr:rowOff>104775</xdr:rowOff>
    </xdr:to>
    <xdr:sp macro="" textlink="">
      <xdr:nvSpPr>
        <xdr:cNvPr id="60017" name="Oval 766">
          <a:extLst>
            <a:ext uri="{FF2B5EF4-FFF2-40B4-BE49-F238E27FC236}">
              <a16:creationId xmlns:a16="http://schemas.microsoft.com/office/drawing/2014/main" id="{00000000-0008-0000-0100-000071EA0000}"/>
            </a:ext>
          </a:extLst>
        </xdr:cNvPr>
        <xdr:cNvSpPr>
          <a:spLocks noChangeArrowheads="1"/>
        </xdr:cNvSpPr>
      </xdr:nvSpPr>
      <xdr:spPr bwMode="auto">
        <a:xfrm>
          <a:off x="5505450" y="8715375"/>
          <a:ext cx="133350" cy="85725"/>
        </a:xfrm>
        <a:prstGeom prst="ellipse">
          <a:avLst/>
        </a:prstGeom>
        <a:solidFill>
          <a:srgbClr val="FFFFFF"/>
        </a:solidFill>
        <a:ln w="9525">
          <a:solidFill>
            <a:srgbClr val="000000"/>
          </a:solidFill>
          <a:round/>
          <a:headEnd/>
          <a:tailEnd/>
        </a:ln>
      </xdr:spPr>
    </xdr:sp>
    <xdr:clientData/>
  </xdr:twoCellAnchor>
  <xdr:twoCellAnchor>
    <xdr:from>
      <xdr:col>6</xdr:col>
      <xdr:colOff>38100</xdr:colOff>
      <xdr:row>41</xdr:row>
      <xdr:rowOff>104775</xdr:rowOff>
    </xdr:from>
    <xdr:to>
      <xdr:col>6</xdr:col>
      <xdr:colOff>171450</xdr:colOff>
      <xdr:row>42</xdr:row>
      <xdr:rowOff>19050</xdr:rowOff>
    </xdr:to>
    <xdr:sp macro="" textlink="">
      <xdr:nvSpPr>
        <xdr:cNvPr id="60018" name="Oval 767">
          <a:extLst>
            <a:ext uri="{FF2B5EF4-FFF2-40B4-BE49-F238E27FC236}">
              <a16:creationId xmlns:a16="http://schemas.microsoft.com/office/drawing/2014/main" id="{00000000-0008-0000-0100-000072EA0000}"/>
            </a:ext>
          </a:extLst>
        </xdr:cNvPr>
        <xdr:cNvSpPr>
          <a:spLocks noChangeArrowheads="1"/>
        </xdr:cNvSpPr>
      </xdr:nvSpPr>
      <xdr:spPr bwMode="auto">
        <a:xfrm>
          <a:off x="5505450" y="8610600"/>
          <a:ext cx="133350" cy="104775"/>
        </a:xfrm>
        <a:prstGeom prst="ellipse">
          <a:avLst/>
        </a:prstGeom>
        <a:solidFill>
          <a:srgbClr val="FFFFFF"/>
        </a:solidFill>
        <a:ln w="9525">
          <a:solidFill>
            <a:srgbClr val="000000"/>
          </a:solidFill>
          <a:round/>
          <a:headEnd/>
          <a:tailEnd/>
        </a:ln>
      </xdr:spPr>
    </xdr:sp>
    <xdr:clientData/>
  </xdr:twoCellAnchor>
  <xdr:twoCellAnchor>
    <xdr:from>
      <xdr:col>6</xdr:col>
      <xdr:colOff>161925</xdr:colOff>
      <xdr:row>41</xdr:row>
      <xdr:rowOff>104775</xdr:rowOff>
    </xdr:from>
    <xdr:to>
      <xdr:col>6</xdr:col>
      <xdr:colOff>266700</xdr:colOff>
      <xdr:row>42</xdr:row>
      <xdr:rowOff>19050</xdr:rowOff>
    </xdr:to>
    <xdr:sp macro="" textlink="">
      <xdr:nvSpPr>
        <xdr:cNvPr id="60019" name="Oval 768">
          <a:extLst>
            <a:ext uri="{FF2B5EF4-FFF2-40B4-BE49-F238E27FC236}">
              <a16:creationId xmlns:a16="http://schemas.microsoft.com/office/drawing/2014/main" id="{00000000-0008-0000-0100-000073EA0000}"/>
            </a:ext>
          </a:extLst>
        </xdr:cNvPr>
        <xdr:cNvSpPr>
          <a:spLocks noChangeArrowheads="1"/>
        </xdr:cNvSpPr>
      </xdr:nvSpPr>
      <xdr:spPr bwMode="auto">
        <a:xfrm>
          <a:off x="5629275" y="8610600"/>
          <a:ext cx="104775" cy="104775"/>
        </a:xfrm>
        <a:prstGeom prst="ellipse">
          <a:avLst/>
        </a:prstGeom>
        <a:solidFill>
          <a:srgbClr val="FFFFFF"/>
        </a:solidFill>
        <a:ln w="9525">
          <a:solidFill>
            <a:srgbClr val="000000"/>
          </a:solidFill>
          <a:round/>
          <a:headEnd/>
          <a:tailEnd/>
        </a:ln>
      </xdr:spPr>
    </xdr:sp>
    <xdr:clientData/>
  </xdr:twoCellAnchor>
  <xdr:twoCellAnchor>
    <xdr:from>
      <xdr:col>6</xdr:col>
      <xdr:colOff>171450</xdr:colOff>
      <xdr:row>42</xdr:row>
      <xdr:rowOff>9525</xdr:rowOff>
    </xdr:from>
    <xdr:to>
      <xdr:col>6</xdr:col>
      <xdr:colOff>323850</xdr:colOff>
      <xdr:row>42</xdr:row>
      <xdr:rowOff>114300</xdr:rowOff>
    </xdr:to>
    <xdr:sp macro="" textlink="">
      <xdr:nvSpPr>
        <xdr:cNvPr id="60020" name="Oval 769">
          <a:extLst>
            <a:ext uri="{FF2B5EF4-FFF2-40B4-BE49-F238E27FC236}">
              <a16:creationId xmlns:a16="http://schemas.microsoft.com/office/drawing/2014/main" id="{00000000-0008-0000-0100-000074EA0000}"/>
            </a:ext>
          </a:extLst>
        </xdr:cNvPr>
        <xdr:cNvSpPr>
          <a:spLocks noChangeArrowheads="1"/>
        </xdr:cNvSpPr>
      </xdr:nvSpPr>
      <xdr:spPr bwMode="auto">
        <a:xfrm>
          <a:off x="5638800" y="8705850"/>
          <a:ext cx="152400" cy="104775"/>
        </a:xfrm>
        <a:prstGeom prst="ellipse">
          <a:avLst/>
        </a:prstGeom>
        <a:solidFill>
          <a:srgbClr val="FFFFFF"/>
        </a:solidFill>
        <a:ln w="9525">
          <a:solidFill>
            <a:srgbClr val="000000"/>
          </a:solidFill>
          <a:round/>
          <a:headEnd/>
          <a:tailEnd/>
        </a:ln>
      </xdr:spPr>
    </xdr:sp>
    <xdr:clientData/>
  </xdr:twoCellAnchor>
  <xdr:twoCellAnchor>
    <xdr:from>
      <xdr:col>6</xdr:col>
      <xdr:colOff>276225</xdr:colOff>
      <xdr:row>41</xdr:row>
      <xdr:rowOff>104775</xdr:rowOff>
    </xdr:from>
    <xdr:to>
      <xdr:col>6</xdr:col>
      <xdr:colOff>352425</xdr:colOff>
      <xdr:row>42</xdr:row>
      <xdr:rowOff>19050</xdr:rowOff>
    </xdr:to>
    <xdr:sp macro="" textlink="">
      <xdr:nvSpPr>
        <xdr:cNvPr id="60021" name="Oval 770">
          <a:extLst>
            <a:ext uri="{FF2B5EF4-FFF2-40B4-BE49-F238E27FC236}">
              <a16:creationId xmlns:a16="http://schemas.microsoft.com/office/drawing/2014/main" id="{00000000-0008-0000-0100-000075EA0000}"/>
            </a:ext>
          </a:extLst>
        </xdr:cNvPr>
        <xdr:cNvSpPr>
          <a:spLocks noChangeArrowheads="1"/>
        </xdr:cNvSpPr>
      </xdr:nvSpPr>
      <xdr:spPr bwMode="auto">
        <a:xfrm>
          <a:off x="5743575" y="8610600"/>
          <a:ext cx="76200" cy="104775"/>
        </a:xfrm>
        <a:prstGeom prst="ellipse">
          <a:avLst/>
        </a:prstGeom>
        <a:solidFill>
          <a:srgbClr val="FFFFFF"/>
        </a:solidFill>
        <a:ln w="9525">
          <a:solidFill>
            <a:srgbClr val="000000"/>
          </a:solidFill>
          <a:round/>
          <a:headEnd/>
          <a:tailEnd/>
        </a:ln>
      </xdr:spPr>
    </xdr:sp>
    <xdr:clientData/>
  </xdr:twoCellAnchor>
  <xdr:twoCellAnchor>
    <xdr:from>
      <xdr:col>6</xdr:col>
      <xdr:colOff>314325</xdr:colOff>
      <xdr:row>41</xdr:row>
      <xdr:rowOff>180975</xdr:rowOff>
    </xdr:from>
    <xdr:to>
      <xdr:col>6</xdr:col>
      <xdr:colOff>466725</xdr:colOff>
      <xdr:row>42</xdr:row>
      <xdr:rowOff>114300</xdr:rowOff>
    </xdr:to>
    <xdr:sp macro="" textlink="">
      <xdr:nvSpPr>
        <xdr:cNvPr id="60022" name="Oval 771">
          <a:extLst>
            <a:ext uri="{FF2B5EF4-FFF2-40B4-BE49-F238E27FC236}">
              <a16:creationId xmlns:a16="http://schemas.microsoft.com/office/drawing/2014/main" id="{00000000-0008-0000-0100-000076EA0000}"/>
            </a:ext>
          </a:extLst>
        </xdr:cNvPr>
        <xdr:cNvSpPr>
          <a:spLocks noChangeArrowheads="1"/>
        </xdr:cNvSpPr>
      </xdr:nvSpPr>
      <xdr:spPr bwMode="auto">
        <a:xfrm>
          <a:off x="5781675" y="8686800"/>
          <a:ext cx="152400" cy="123825"/>
        </a:xfrm>
        <a:prstGeom prst="ellipse">
          <a:avLst/>
        </a:prstGeom>
        <a:solidFill>
          <a:srgbClr val="FFFFFF"/>
        </a:solidFill>
        <a:ln w="9525">
          <a:solidFill>
            <a:srgbClr val="000000"/>
          </a:solidFill>
          <a:round/>
          <a:headEnd/>
          <a:tailEnd/>
        </a:ln>
      </xdr:spPr>
    </xdr:sp>
    <xdr:clientData/>
  </xdr:twoCellAnchor>
  <xdr:twoCellAnchor>
    <xdr:from>
      <xdr:col>6</xdr:col>
      <xdr:colOff>361950</xdr:colOff>
      <xdr:row>41</xdr:row>
      <xdr:rowOff>104775</xdr:rowOff>
    </xdr:from>
    <xdr:to>
      <xdr:col>6</xdr:col>
      <xdr:colOff>466725</xdr:colOff>
      <xdr:row>41</xdr:row>
      <xdr:rowOff>180975</xdr:rowOff>
    </xdr:to>
    <xdr:sp macro="" textlink="">
      <xdr:nvSpPr>
        <xdr:cNvPr id="60023" name="Oval 772">
          <a:extLst>
            <a:ext uri="{FF2B5EF4-FFF2-40B4-BE49-F238E27FC236}">
              <a16:creationId xmlns:a16="http://schemas.microsoft.com/office/drawing/2014/main" id="{00000000-0008-0000-0100-000077EA0000}"/>
            </a:ext>
          </a:extLst>
        </xdr:cNvPr>
        <xdr:cNvSpPr>
          <a:spLocks noChangeArrowheads="1"/>
        </xdr:cNvSpPr>
      </xdr:nvSpPr>
      <xdr:spPr bwMode="auto">
        <a:xfrm>
          <a:off x="5829300" y="8610600"/>
          <a:ext cx="104775" cy="76200"/>
        </a:xfrm>
        <a:prstGeom prst="ellipse">
          <a:avLst/>
        </a:prstGeom>
        <a:solidFill>
          <a:srgbClr val="FFFFFF"/>
        </a:solidFill>
        <a:ln w="9525">
          <a:solidFill>
            <a:srgbClr val="000000"/>
          </a:solidFill>
          <a:round/>
          <a:headEnd/>
          <a:tailEnd/>
        </a:ln>
      </xdr:spPr>
    </xdr:sp>
    <xdr:clientData/>
  </xdr:twoCellAnchor>
  <xdr:twoCellAnchor>
    <xdr:from>
      <xdr:col>6</xdr:col>
      <xdr:colOff>457200</xdr:colOff>
      <xdr:row>41</xdr:row>
      <xdr:rowOff>114300</xdr:rowOff>
    </xdr:from>
    <xdr:to>
      <xdr:col>6</xdr:col>
      <xdr:colOff>561975</xdr:colOff>
      <xdr:row>42</xdr:row>
      <xdr:rowOff>114300</xdr:rowOff>
    </xdr:to>
    <xdr:sp macro="" textlink="">
      <xdr:nvSpPr>
        <xdr:cNvPr id="60024" name="Oval 773">
          <a:extLst>
            <a:ext uri="{FF2B5EF4-FFF2-40B4-BE49-F238E27FC236}">
              <a16:creationId xmlns:a16="http://schemas.microsoft.com/office/drawing/2014/main" id="{00000000-0008-0000-0100-000078EA0000}"/>
            </a:ext>
          </a:extLst>
        </xdr:cNvPr>
        <xdr:cNvSpPr>
          <a:spLocks noChangeArrowheads="1"/>
        </xdr:cNvSpPr>
      </xdr:nvSpPr>
      <xdr:spPr bwMode="auto">
        <a:xfrm>
          <a:off x="5924550" y="8620125"/>
          <a:ext cx="104775" cy="190500"/>
        </a:xfrm>
        <a:prstGeom prst="ellipse">
          <a:avLst/>
        </a:prstGeom>
        <a:solidFill>
          <a:srgbClr val="FFFFFF"/>
        </a:solidFill>
        <a:ln w="9525">
          <a:solidFill>
            <a:srgbClr val="000000"/>
          </a:solidFill>
          <a:round/>
          <a:headEnd/>
          <a:tailEnd/>
        </a:ln>
      </xdr:spPr>
    </xdr:sp>
    <xdr:clientData/>
  </xdr:twoCellAnchor>
  <xdr:twoCellAnchor>
    <xdr:from>
      <xdr:col>6</xdr:col>
      <xdr:colOff>933450</xdr:colOff>
      <xdr:row>41</xdr:row>
      <xdr:rowOff>9525</xdr:rowOff>
    </xdr:from>
    <xdr:to>
      <xdr:col>7</xdr:col>
      <xdr:colOff>66675</xdr:colOff>
      <xdr:row>42</xdr:row>
      <xdr:rowOff>19050</xdr:rowOff>
    </xdr:to>
    <xdr:sp macro="" textlink="">
      <xdr:nvSpPr>
        <xdr:cNvPr id="60025" name="Oval 774">
          <a:extLst>
            <a:ext uri="{FF2B5EF4-FFF2-40B4-BE49-F238E27FC236}">
              <a16:creationId xmlns:a16="http://schemas.microsoft.com/office/drawing/2014/main" id="{00000000-0008-0000-0100-000079EA0000}"/>
            </a:ext>
          </a:extLst>
        </xdr:cNvPr>
        <xdr:cNvSpPr>
          <a:spLocks noChangeArrowheads="1"/>
        </xdr:cNvSpPr>
      </xdr:nvSpPr>
      <xdr:spPr bwMode="auto">
        <a:xfrm>
          <a:off x="6400800" y="8515350"/>
          <a:ext cx="95250" cy="200025"/>
        </a:xfrm>
        <a:prstGeom prst="ellipse">
          <a:avLst/>
        </a:prstGeom>
        <a:solidFill>
          <a:srgbClr val="FFFFFF"/>
        </a:solidFill>
        <a:ln w="9525">
          <a:solidFill>
            <a:srgbClr val="000000"/>
          </a:solidFill>
          <a:round/>
          <a:headEnd/>
          <a:tailEnd/>
        </a:ln>
      </xdr:spPr>
    </xdr:sp>
    <xdr:clientData/>
  </xdr:twoCellAnchor>
  <xdr:twoCellAnchor>
    <xdr:from>
      <xdr:col>6</xdr:col>
      <xdr:colOff>552450</xdr:colOff>
      <xdr:row>42</xdr:row>
      <xdr:rowOff>28575</xdr:rowOff>
    </xdr:from>
    <xdr:to>
      <xdr:col>6</xdr:col>
      <xdr:colOff>628650</xdr:colOff>
      <xdr:row>42</xdr:row>
      <xdr:rowOff>114300</xdr:rowOff>
    </xdr:to>
    <xdr:sp macro="" textlink="">
      <xdr:nvSpPr>
        <xdr:cNvPr id="60026" name="Oval 775">
          <a:extLst>
            <a:ext uri="{FF2B5EF4-FFF2-40B4-BE49-F238E27FC236}">
              <a16:creationId xmlns:a16="http://schemas.microsoft.com/office/drawing/2014/main" id="{00000000-0008-0000-0100-00007AEA0000}"/>
            </a:ext>
          </a:extLst>
        </xdr:cNvPr>
        <xdr:cNvSpPr>
          <a:spLocks noChangeArrowheads="1"/>
        </xdr:cNvSpPr>
      </xdr:nvSpPr>
      <xdr:spPr bwMode="auto">
        <a:xfrm>
          <a:off x="6019800" y="8724900"/>
          <a:ext cx="76200" cy="85725"/>
        </a:xfrm>
        <a:prstGeom prst="ellipse">
          <a:avLst/>
        </a:prstGeom>
        <a:solidFill>
          <a:srgbClr val="FFFFFF"/>
        </a:solidFill>
        <a:ln w="9525">
          <a:solidFill>
            <a:srgbClr val="000000"/>
          </a:solidFill>
          <a:round/>
          <a:headEnd/>
          <a:tailEnd/>
        </a:ln>
      </xdr:spPr>
    </xdr:sp>
    <xdr:clientData/>
  </xdr:twoCellAnchor>
  <xdr:twoCellAnchor>
    <xdr:from>
      <xdr:col>6</xdr:col>
      <xdr:colOff>552450</xdr:colOff>
      <xdr:row>41</xdr:row>
      <xdr:rowOff>104775</xdr:rowOff>
    </xdr:from>
    <xdr:to>
      <xdr:col>6</xdr:col>
      <xdr:colOff>647700</xdr:colOff>
      <xdr:row>42</xdr:row>
      <xdr:rowOff>9525</xdr:rowOff>
    </xdr:to>
    <xdr:sp macro="" textlink="">
      <xdr:nvSpPr>
        <xdr:cNvPr id="60027" name="Oval 776">
          <a:extLst>
            <a:ext uri="{FF2B5EF4-FFF2-40B4-BE49-F238E27FC236}">
              <a16:creationId xmlns:a16="http://schemas.microsoft.com/office/drawing/2014/main" id="{00000000-0008-0000-0100-00007BEA0000}"/>
            </a:ext>
          </a:extLst>
        </xdr:cNvPr>
        <xdr:cNvSpPr>
          <a:spLocks noChangeArrowheads="1"/>
        </xdr:cNvSpPr>
      </xdr:nvSpPr>
      <xdr:spPr bwMode="auto">
        <a:xfrm>
          <a:off x="6019800" y="8610600"/>
          <a:ext cx="95250" cy="95250"/>
        </a:xfrm>
        <a:prstGeom prst="ellipse">
          <a:avLst/>
        </a:prstGeom>
        <a:solidFill>
          <a:srgbClr val="FFFFFF"/>
        </a:solidFill>
        <a:ln w="9525">
          <a:solidFill>
            <a:srgbClr val="000000"/>
          </a:solidFill>
          <a:round/>
          <a:headEnd/>
          <a:tailEnd/>
        </a:ln>
      </xdr:spPr>
    </xdr:sp>
    <xdr:clientData/>
  </xdr:twoCellAnchor>
  <xdr:twoCellAnchor>
    <xdr:from>
      <xdr:col>6</xdr:col>
      <xdr:colOff>590550</xdr:colOff>
      <xdr:row>41</xdr:row>
      <xdr:rowOff>180975</xdr:rowOff>
    </xdr:from>
    <xdr:to>
      <xdr:col>6</xdr:col>
      <xdr:colOff>752475</xdr:colOff>
      <xdr:row>42</xdr:row>
      <xdr:rowOff>104775</xdr:rowOff>
    </xdr:to>
    <xdr:sp macro="" textlink="">
      <xdr:nvSpPr>
        <xdr:cNvPr id="60028" name="Oval 777">
          <a:extLst>
            <a:ext uri="{FF2B5EF4-FFF2-40B4-BE49-F238E27FC236}">
              <a16:creationId xmlns:a16="http://schemas.microsoft.com/office/drawing/2014/main" id="{00000000-0008-0000-0100-00007CEA0000}"/>
            </a:ext>
          </a:extLst>
        </xdr:cNvPr>
        <xdr:cNvSpPr>
          <a:spLocks noChangeArrowheads="1"/>
        </xdr:cNvSpPr>
      </xdr:nvSpPr>
      <xdr:spPr bwMode="auto">
        <a:xfrm>
          <a:off x="6057900" y="8686800"/>
          <a:ext cx="161925" cy="114300"/>
        </a:xfrm>
        <a:prstGeom prst="ellipse">
          <a:avLst/>
        </a:prstGeom>
        <a:solidFill>
          <a:srgbClr val="FFFFFF"/>
        </a:solidFill>
        <a:ln w="9525">
          <a:solidFill>
            <a:srgbClr val="000000"/>
          </a:solidFill>
          <a:round/>
          <a:headEnd/>
          <a:tailEnd/>
        </a:ln>
      </xdr:spPr>
    </xdr:sp>
    <xdr:clientData/>
  </xdr:twoCellAnchor>
  <xdr:twoCellAnchor>
    <xdr:from>
      <xdr:col>6</xdr:col>
      <xdr:colOff>723900</xdr:colOff>
      <xdr:row>41</xdr:row>
      <xdr:rowOff>95250</xdr:rowOff>
    </xdr:from>
    <xdr:to>
      <xdr:col>6</xdr:col>
      <xdr:colOff>809625</xdr:colOff>
      <xdr:row>42</xdr:row>
      <xdr:rowOff>38100</xdr:rowOff>
    </xdr:to>
    <xdr:sp macro="" textlink="">
      <xdr:nvSpPr>
        <xdr:cNvPr id="60029" name="Oval 778">
          <a:extLst>
            <a:ext uri="{FF2B5EF4-FFF2-40B4-BE49-F238E27FC236}">
              <a16:creationId xmlns:a16="http://schemas.microsoft.com/office/drawing/2014/main" id="{00000000-0008-0000-0100-00007DEA0000}"/>
            </a:ext>
          </a:extLst>
        </xdr:cNvPr>
        <xdr:cNvSpPr>
          <a:spLocks noChangeArrowheads="1"/>
        </xdr:cNvSpPr>
      </xdr:nvSpPr>
      <xdr:spPr bwMode="auto">
        <a:xfrm>
          <a:off x="6191250" y="8601075"/>
          <a:ext cx="85725" cy="133350"/>
        </a:xfrm>
        <a:prstGeom prst="ellipse">
          <a:avLst/>
        </a:prstGeom>
        <a:solidFill>
          <a:srgbClr val="FFFFFF"/>
        </a:solidFill>
        <a:ln w="9525">
          <a:solidFill>
            <a:srgbClr val="000000"/>
          </a:solidFill>
          <a:round/>
          <a:headEnd/>
          <a:tailEnd/>
        </a:ln>
      </xdr:spPr>
    </xdr:sp>
    <xdr:clientData/>
  </xdr:twoCellAnchor>
  <xdr:twoCellAnchor>
    <xdr:from>
      <xdr:col>6</xdr:col>
      <xdr:colOff>742950</xdr:colOff>
      <xdr:row>42</xdr:row>
      <xdr:rowOff>28575</xdr:rowOff>
    </xdr:from>
    <xdr:to>
      <xdr:col>6</xdr:col>
      <xdr:colOff>885825</xdr:colOff>
      <xdr:row>42</xdr:row>
      <xdr:rowOff>114300</xdr:rowOff>
    </xdr:to>
    <xdr:sp macro="" textlink="">
      <xdr:nvSpPr>
        <xdr:cNvPr id="60030" name="Oval 779">
          <a:extLst>
            <a:ext uri="{FF2B5EF4-FFF2-40B4-BE49-F238E27FC236}">
              <a16:creationId xmlns:a16="http://schemas.microsoft.com/office/drawing/2014/main" id="{00000000-0008-0000-0100-00007EEA0000}"/>
            </a:ext>
          </a:extLst>
        </xdr:cNvPr>
        <xdr:cNvSpPr>
          <a:spLocks noChangeArrowheads="1"/>
        </xdr:cNvSpPr>
      </xdr:nvSpPr>
      <xdr:spPr bwMode="auto">
        <a:xfrm>
          <a:off x="6210300" y="8724900"/>
          <a:ext cx="142875" cy="85725"/>
        </a:xfrm>
        <a:prstGeom prst="ellipse">
          <a:avLst/>
        </a:prstGeom>
        <a:solidFill>
          <a:srgbClr val="FFFFFF"/>
        </a:solidFill>
        <a:ln w="9525">
          <a:solidFill>
            <a:srgbClr val="000000"/>
          </a:solidFill>
          <a:round/>
          <a:headEnd/>
          <a:tailEnd/>
        </a:ln>
      </xdr:spPr>
    </xdr:sp>
    <xdr:clientData/>
  </xdr:twoCellAnchor>
  <xdr:twoCellAnchor>
    <xdr:from>
      <xdr:col>6</xdr:col>
      <xdr:colOff>657225</xdr:colOff>
      <xdr:row>41</xdr:row>
      <xdr:rowOff>104775</xdr:rowOff>
    </xdr:from>
    <xdr:to>
      <xdr:col>6</xdr:col>
      <xdr:colOff>733425</xdr:colOff>
      <xdr:row>42</xdr:row>
      <xdr:rowOff>0</xdr:rowOff>
    </xdr:to>
    <xdr:sp macro="" textlink="">
      <xdr:nvSpPr>
        <xdr:cNvPr id="60031" name="Oval 780">
          <a:extLst>
            <a:ext uri="{FF2B5EF4-FFF2-40B4-BE49-F238E27FC236}">
              <a16:creationId xmlns:a16="http://schemas.microsoft.com/office/drawing/2014/main" id="{00000000-0008-0000-0100-00007FEA0000}"/>
            </a:ext>
          </a:extLst>
        </xdr:cNvPr>
        <xdr:cNvSpPr>
          <a:spLocks noChangeArrowheads="1"/>
        </xdr:cNvSpPr>
      </xdr:nvSpPr>
      <xdr:spPr bwMode="auto">
        <a:xfrm>
          <a:off x="6124575" y="8610600"/>
          <a:ext cx="76200" cy="85725"/>
        </a:xfrm>
        <a:prstGeom prst="ellipse">
          <a:avLst/>
        </a:prstGeom>
        <a:solidFill>
          <a:srgbClr val="FFFFFF"/>
        </a:solidFill>
        <a:ln w="9525">
          <a:solidFill>
            <a:srgbClr val="000000"/>
          </a:solidFill>
          <a:round/>
          <a:headEnd/>
          <a:tailEnd/>
        </a:ln>
      </xdr:spPr>
    </xdr:sp>
    <xdr:clientData/>
  </xdr:twoCellAnchor>
  <xdr:twoCellAnchor>
    <xdr:from>
      <xdr:col>6</xdr:col>
      <xdr:colOff>800100</xdr:colOff>
      <xdr:row>41</xdr:row>
      <xdr:rowOff>104775</xdr:rowOff>
    </xdr:from>
    <xdr:to>
      <xdr:col>6</xdr:col>
      <xdr:colOff>933450</xdr:colOff>
      <xdr:row>42</xdr:row>
      <xdr:rowOff>38100</xdr:rowOff>
    </xdr:to>
    <xdr:sp macro="" textlink="">
      <xdr:nvSpPr>
        <xdr:cNvPr id="60032" name="Oval 781">
          <a:extLst>
            <a:ext uri="{FF2B5EF4-FFF2-40B4-BE49-F238E27FC236}">
              <a16:creationId xmlns:a16="http://schemas.microsoft.com/office/drawing/2014/main" id="{00000000-0008-0000-0100-000080EA0000}"/>
            </a:ext>
          </a:extLst>
        </xdr:cNvPr>
        <xdr:cNvSpPr>
          <a:spLocks noChangeArrowheads="1"/>
        </xdr:cNvSpPr>
      </xdr:nvSpPr>
      <xdr:spPr bwMode="auto">
        <a:xfrm>
          <a:off x="6267450" y="8610600"/>
          <a:ext cx="133350" cy="123825"/>
        </a:xfrm>
        <a:prstGeom prst="ellipse">
          <a:avLst/>
        </a:prstGeom>
        <a:solidFill>
          <a:srgbClr val="FFFFFF"/>
        </a:solidFill>
        <a:ln w="9525">
          <a:solidFill>
            <a:srgbClr val="000000"/>
          </a:solidFill>
          <a:round/>
          <a:headEnd/>
          <a:tailEnd/>
        </a:ln>
      </xdr:spPr>
    </xdr:sp>
    <xdr:clientData/>
  </xdr:twoCellAnchor>
  <xdr:twoCellAnchor>
    <xdr:from>
      <xdr:col>6</xdr:col>
      <xdr:colOff>876300</xdr:colOff>
      <xdr:row>41</xdr:row>
      <xdr:rowOff>180975</xdr:rowOff>
    </xdr:from>
    <xdr:to>
      <xdr:col>7</xdr:col>
      <xdr:colOff>85725</xdr:colOff>
      <xdr:row>42</xdr:row>
      <xdr:rowOff>114300</xdr:rowOff>
    </xdr:to>
    <xdr:sp macro="" textlink="">
      <xdr:nvSpPr>
        <xdr:cNvPr id="60033" name="Oval 782">
          <a:extLst>
            <a:ext uri="{FF2B5EF4-FFF2-40B4-BE49-F238E27FC236}">
              <a16:creationId xmlns:a16="http://schemas.microsoft.com/office/drawing/2014/main" id="{00000000-0008-0000-0100-000081EA0000}"/>
            </a:ext>
          </a:extLst>
        </xdr:cNvPr>
        <xdr:cNvSpPr>
          <a:spLocks noChangeArrowheads="1"/>
        </xdr:cNvSpPr>
      </xdr:nvSpPr>
      <xdr:spPr bwMode="auto">
        <a:xfrm>
          <a:off x="6343650" y="8686800"/>
          <a:ext cx="171450" cy="123825"/>
        </a:xfrm>
        <a:prstGeom prst="ellipse">
          <a:avLst/>
        </a:prstGeom>
        <a:solidFill>
          <a:srgbClr val="FFFFFF"/>
        </a:solidFill>
        <a:ln w="9525">
          <a:solidFill>
            <a:srgbClr val="000000"/>
          </a:solidFill>
          <a:round/>
          <a:headEnd/>
          <a:tailEnd/>
        </a:ln>
      </xdr:spPr>
    </xdr:sp>
    <xdr:clientData/>
  </xdr:twoCellAnchor>
  <xdr:twoCellAnchor>
    <xdr:from>
      <xdr:col>7</xdr:col>
      <xdr:colOff>28575</xdr:colOff>
      <xdr:row>40</xdr:row>
      <xdr:rowOff>95250</xdr:rowOff>
    </xdr:from>
    <xdr:to>
      <xdr:col>7</xdr:col>
      <xdr:colOff>114300</xdr:colOff>
      <xdr:row>41</xdr:row>
      <xdr:rowOff>28575</xdr:rowOff>
    </xdr:to>
    <xdr:sp macro="" textlink="">
      <xdr:nvSpPr>
        <xdr:cNvPr id="60034" name="Oval 783">
          <a:extLst>
            <a:ext uri="{FF2B5EF4-FFF2-40B4-BE49-F238E27FC236}">
              <a16:creationId xmlns:a16="http://schemas.microsoft.com/office/drawing/2014/main" id="{00000000-0008-0000-0100-000082EA0000}"/>
            </a:ext>
          </a:extLst>
        </xdr:cNvPr>
        <xdr:cNvSpPr>
          <a:spLocks noChangeArrowheads="1"/>
        </xdr:cNvSpPr>
      </xdr:nvSpPr>
      <xdr:spPr bwMode="auto">
        <a:xfrm>
          <a:off x="6457950" y="8410575"/>
          <a:ext cx="85725" cy="123825"/>
        </a:xfrm>
        <a:prstGeom prst="ellipse">
          <a:avLst/>
        </a:prstGeom>
        <a:solidFill>
          <a:srgbClr val="FFFFFF"/>
        </a:solidFill>
        <a:ln w="9525">
          <a:solidFill>
            <a:srgbClr val="000000"/>
          </a:solidFill>
          <a:round/>
          <a:headEnd/>
          <a:tailEnd/>
        </a:ln>
      </xdr:spPr>
    </xdr:sp>
    <xdr:clientData/>
  </xdr:twoCellAnchor>
  <xdr:twoCellAnchor>
    <xdr:from>
      <xdr:col>7</xdr:col>
      <xdr:colOff>57150</xdr:colOff>
      <xdr:row>41</xdr:row>
      <xdr:rowOff>19050</xdr:rowOff>
    </xdr:from>
    <xdr:to>
      <xdr:col>7</xdr:col>
      <xdr:colOff>152400</xdr:colOff>
      <xdr:row>41</xdr:row>
      <xdr:rowOff>180975</xdr:rowOff>
    </xdr:to>
    <xdr:sp macro="" textlink="">
      <xdr:nvSpPr>
        <xdr:cNvPr id="60035" name="Oval 784">
          <a:extLst>
            <a:ext uri="{FF2B5EF4-FFF2-40B4-BE49-F238E27FC236}">
              <a16:creationId xmlns:a16="http://schemas.microsoft.com/office/drawing/2014/main" id="{00000000-0008-0000-0100-000083EA0000}"/>
            </a:ext>
          </a:extLst>
        </xdr:cNvPr>
        <xdr:cNvSpPr>
          <a:spLocks noChangeArrowheads="1"/>
        </xdr:cNvSpPr>
      </xdr:nvSpPr>
      <xdr:spPr bwMode="auto">
        <a:xfrm>
          <a:off x="6486525" y="8524875"/>
          <a:ext cx="95250" cy="161925"/>
        </a:xfrm>
        <a:prstGeom prst="ellipse">
          <a:avLst/>
        </a:prstGeom>
        <a:solidFill>
          <a:srgbClr val="FFFFFF"/>
        </a:solidFill>
        <a:ln w="9525">
          <a:solidFill>
            <a:srgbClr val="000000"/>
          </a:solidFill>
          <a:round/>
          <a:headEnd/>
          <a:tailEnd/>
        </a:ln>
      </xdr:spPr>
    </xdr:sp>
    <xdr:clientData/>
  </xdr:twoCellAnchor>
  <xdr:twoCellAnchor>
    <xdr:from>
      <xdr:col>7</xdr:col>
      <xdr:colOff>114300</xdr:colOff>
      <xdr:row>40</xdr:row>
      <xdr:rowOff>123825</xdr:rowOff>
    </xdr:from>
    <xdr:to>
      <xdr:col>7</xdr:col>
      <xdr:colOff>209550</xdr:colOff>
      <xdr:row>41</xdr:row>
      <xdr:rowOff>38100</xdr:rowOff>
    </xdr:to>
    <xdr:sp macro="" textlink="">
      <xdr:nvSpPr>
        <xdr:cNvPr id="60036" name="Oval 785">
          <a:extLst>
            <a:ext uri="{FF2B5EF4-FFF2-40B4-BE49-F238E27FC236}">
              <a16:creationId xmlns:a16="http://schemas.microsoft.com/office/drawing/2014/main" id="{00000000-0008-0000-0100-000084EA0000}"/>
            </a:ext>
          </a:extLst>
        </xdr:cNvPr>
        <xdr:cNvSpPr>
          <a:spLocks noChangeArrowheads="1"/>
        </xdr:cNvSpPr>
      </xdr:nvSpPr>
      <xdr:spPr bwMode="auto">
        <a:xfrm>
          <a:off x="6543675" y="8439150"/>
          <a:ext cx="95250" cy="104775"/>
        </a:xfrm>
        <a:prstGeom prst="ellipse">
          <a:avLst/>
        </a:prstGeom>
        <a:solidFill>
          <a:srgbClr val="FFFFFF"/>
        </a:solidFill>
        <a:ln w="9525">
          <a:solidFill>
            <a:srgbClr val="000000"/>
          </a:solidFill>
          <a:round/>
          <a:headEnd/>
          <a:tailEnd/>
        </a:ln>
      </xdr:spPr>
    </xdr:sp>
    <xdr:clientData/>
  </xdr:twoCellAnchor>
  <xdr:twoCellAnchor>
    <xdr:from>
      <xdr:col>7</xdr:col>
      <xdr:colOff>95250</xdr:colOff>
      <xdr:row>40</xdr:row>
      <xdr:rowOff>57150</xdr:rowOff>
    </xdr:from>
    <xdr:to>
      <xdr:col>7</xdr:col>
      <xdr:colOff>171450</xdr:colOff>
      <xdr:row>40</xdr:row>
      <xdr:rowOff>133350</xdr:rowOff>
    </xdr:to>
    <xdr:sp macro="" textlink="">
      <xdr:nvSpPr>
        <xdr:cNvPr id="60037" name="Oval 786">
          <a:extLst>
            <a:ext uri="{FF2B5EF4-FFF2-40B4-BE49-F238E27FC236}">
              <a16:creationId xmlns:a16="http://schemas.microsoft.com/office/drawing/2014/main" id="{00000000-0008-0000-0100-000085EA0000}"/>
            </a:ext>
          </a:extLst>
        </xdr:cNvPr>
        <xdr:cNvSpPr>
          <a:spLocks noChangeArrowheads="1"/>
        </xdr:cNvSpPr>
      </xdr:nvSpPr>
      <xdr:spPr bwMode="auto">
        <a:xfrm>
          <a:off x="6524625" y="8372475"/>
          <a:ext cx="76200" cy="76200"/>
        </a:xfrm>
        <a:prstGeom prst="ellipse">
          <a:avLst/>
        </a:prstGeom>
        <a:solidFill>
          <a:srgbClr val="FFFFFF"/>
        </a:solidFill>
        <a:ln w="9525">
          <a:solidFill>
            <a:srgbClr val="000000"/>
          </a:solidFill>
          <a:round/>
          <a:headEnd/>
          <a:tailEnd/>
        </a:ln>
      </xdr:spPr>
    </xdr:sp>
    <xdr:clientData/>
  </xdr:twoCellAnchor>
  <xdr:twoCellAnchor>
    <xdr:from>
      <xdr:col>7</xdr:col>
      <xdr:colOff>142875</xdr:colOff>
      <xdr:row>39</xdr:row>
      <xdr:rowOff>76200</xdr:rowOff>
    </xdr:from>
    <xdr:to>
      <xdr:col>7</xdr:col>
      <xdr:colOff>285750</xdr:colOff>
      <xdr:row>40</xdr:row>
      <xdr:rowOff>104775</xdr:rowOff>
    </xdr:to>
    <xdr:sp macro="" textlink="">
      <xdr:nvSpPr>
        <xdr:cNvPr id="60038" name="Oval 787">
          <a:extLst>
            <a:ext uri="{FF2B5EF4-FFF2-40B4-BE49-F238E27FC236}">
              <a16:creationId xmlns:a16="http://schemas.microsoft.com/office/drawing/2014/main" id="{00000000-0008-0000-0100-000086EA0000}"/>
            </a:ext>
          </a:extLst>
        </xdr:cNvPr>
        <xdr:cNvSpPr>
          <a:spLocks noChangeArrowheads="1"/>
        </xdr:cNvSpPr>
      </xdr:nvSpPr>
      <xdr:spPr bwMode="auto">
        <a:xfrm>
          <a:off x="6572250" y="8201025"/>
          <a:ext cx="142875" cy="219075"/>
        </a:xfrm>
        <a:prstGeom prst="ellipse">
          <a:avLst/>
        </a:prstGeom>
        <a:solidFill>
          <a:srgbClr val="FFFFFF"/>
        </a:solidFill>
        <a:ln w="9525">
          <a:solidFill>
            <a:srgbClr val="000000"/>
          </a:solidFill>
          <a:round/>
          <a:headEnd/>
          <a:tailEnd/>
        </a:ln>
      </xdr:spPr>
    </xdr:sp>
    <xdr:clientData/>
  </xdr:twoCellAnchor>
  <xdr:twoCellAnchor>
    <xdr:from>
      <xdr:col>7</xdr:col>
      <xdr:colOff>257175</xdr:colOff>
      <xdr:row>38</xdr:row>
      <xdr:rowOff>133350</xdr:rowOff>
    </xdr:from>
    <xdr:to>
      <xdr:col>7</xdr:col>
      <xdr:colOff>409575</xdr:colOff>
      <xdr:row>39</xdr:row>
      <xdr:rowOff>38100</xdr:rowOff>
    </xdr:to>
    <xdr:sp macro="" textlink="">
      <xdr:nvSpPr>
        <xdr:cNvPr id="60039" name="Oval 788">
          <a:extLst>
            <a:ext uri="{FF2B5EF4-FFF2-40B4-BE49-F238E27FC236}">
              <a16:creationId xmlns:a16="http://schemas.microsoft.com/office/drawing/2014/main" id="{00000000-0008-0000-0100-000087EA0000}"/>
            </a:ext>
          </a:extLst>
        </xdr:cNvPr>
        <xdr:cNvSpPr>
          <a:spLocks noChangeArrowheads="1"/>
        </xdr:cNvSpPr>
      </xdr:nvSpPr>
      <xdr:spPr bwMode="auto">
        <a:xfrm>
          <a:off x="6686550" y="8077200"/>
          <a:ext cx="152400" cy="85725"/>
        </a:xfrm>
        <a:prstGeom prst="ellipse">
          <a:avLst/>
        </a:prstGeom>
        <a:solidFill>
          <a:srgbClr val="FFFFFF"/>
        </a:solidFill>
        <a:ln w="9525">
          <a:solidFill>
            <a:srgbClr val="000000"/>
          </a:solidFill>
          <a:round/>
          <a:headEnd/>
          <a:tailEnd/>
        </a:ln>
      </xdr:spPr>
    </xdr:sp>
    <xdr:clientData/>
  </xdr:twoCellAnchor>
  <xdr:twoCellAnchor>
    <xdr:from>
      <xdr:col>7</xdr:col>
      <xdr:colOff>219075</xdr:colOff>
      <xdr:row>39</xdr:row>
      <xdr:rowOff>47625</xdr:rowOff>
    </xdr:from>
    <xdr:to>
      <xdr:col>7</xdr:col>
      <xdr:colOff>295275</xdr:colOff>
      <xdr:row>39</xdr:row>
      <xdr:rowOff>123825</xdr:rowOff>
    </xdr:to>
    <xdr:sp macro="" textlink="">
      <xdr:nvSpPr>
        <xdr:cNvPr id="60040" name="Oval 789">
          <a:extLst>
            <a:ext uri="{FF2B5EF4-FFF2-40B4-BE49-F238E27FC236}">
              <a16:creationId xmlns:a16="http://schemas.microsoft.com/office/drawing/2014/main" id="{00000000-0008-0000-0100-000088EA0000}"/>
            </a:ext>
          </a:extLst>
        </xdr:cNvPr>
        <xdr:cNvSpPr>
          <a:spLocks noChangeArrowheads="1"/>
        </xdr:cNvSpPr>
      </xdr:nvSpPr>
      <xdr:spPr bwMode="auto">
        <a:xfrm>
          <a:off x="6648450" y="8172450"/>
          <a:ext cx="76200" cy="76200"/>
        </a:xfrm>
        <a:prstGeom prst="ellipse">
          <a:avLst/>
        </a:prstGeom>
        <a:solidFill>
          <a:srgbClr val="FFFFFF"/>
        </a:solidFill>
        <a:ln w="9525">
          <a:solidFill>
            <a:srgbClr val="000000"/>
          </a:solidFill>
          <a:round/>
          <a:headEnd/>
          <a:tailEnd/>
        </a:ln>
      </xdr:spPr>
    </xdr:sp>
    <xdr:clientData/>
  </xdr:twoCellAnchor>
  <xdr:twoCellAnchor>
    <xdr:from>
      <xdr:col>7</xdr:col>
      <xdr:colOff>200025</xdr:colOff>
      <xdr:row>38</xdr:row>
      <xdr:rowOff>171450</xdr:rowOff>
    </xdr:from>
    <xdr:to>
      <xdr:col>7</xdr:col>
      <xdr:colOff>276225</xdr:colOff>
      <xdr:row>39</xdr:row>
      <xdr:rowOff>66675</xdr:rowOff>
    </xdr:to>
    <xdr:sp macro="" textlink="">
      <xdr:nvSpPr>
        <xdr:cNvPr id="60041" name="Oval 790">
          <a:extLst>
            <a:ext uri="{FF2B5EF4-FFF2-40B4-BE49-F238E27FC236}">
              <a16:creationId xmlns:a16="http://schemas.microsoft.com/office/drawing/2014/main" id="{00000000-0008-0000-0100-000089EA0000}"/>
            </a:ext>
          </a:extLst>
        </xdr:cNvPr>
        <xdr:cNvSpPr>
          <a:spLocks noChangeArrowheads="1"/>
        </xdr:cNvSpPr>
      </xdr:nvSpPr>
      <xdr:spPr bwMode="auto">
        <a:xfrm>
          <a:off x="6629400" y="8115300"/>
          <a:ext cx="76200" cy="76200"/>
        </a:xfrm>
        <a:prstGeom prst="ellipse">
          <a:avLst/>
        </a:prstGeom>
        <a:solidFill>
          <a:srgbClr val="FFFFFF"/>
        </a:solidFill>
        <a:ln w="9525">
          <a:solidFill>
            <a:srgbClr val="000000"/>
          </a:solidFill>
          <a:round/>
          <a:headEnd/>
          <a:tailEnd/>
        </a:ln>
      </xdr:spPr>
    </xdr:sp>
    <xdr:clientData/>
  </xdr:twoCellAnchor>
  <xdr:twoCellAnchor>
    <xdr:from>
      <xdr:col>7</xdr:col>
      <xdr:colOff>171450</xdr:colOff>
      <xdr:row>40</xdr:row>
      <xdr:rowOff>76200</xdr:rowOff>
    </xdr:from>
    <xdr:to>
      <xdr:col>7</xdr:col>
      <xdr:colOff>257175</xdr:colOff>
      <xdr:row>40</xdr:row>
      <xdr:rowOff>133350</xdr:rowOff>
    </xdr:to>
    <xdr:sp macro="" textlink="">
      <xdr:nvSpPr>
        <xdr:cNvPr id="60042" name="Oval 791">
          <a:extLst>
            <a:ext uri="{FF2B5EF4-FFF2-40B4-BE49-F238E27FC236}">
              <a16:creationId xmlns:a16="http://schemas.microsoft.com/office/drawing/2014/main" id="{00000000-0008-0000-0100-00008AEA0000}"/>
            </a:ext>
          </a:extLst>
        </xdr:cNvPr>
        <xdr:cNvSpPr>
          <a:spLocks noChangeArrowheads="1"/>
        </xdr:cNvSpPr>
      </xdr:nvSpPr>
      <xdr:spPr bwMode="auto">
        <a:xfrm flipH="1">
          <a:off x="6600825" y="8391525"/>
          <a:ext cx="85725" cy="57150"/>
        </a:xfrm>
        <a:prstGeom prst="ellipse">
          <a:avLst/>
        </a:prstGeom>
        <a:solidFill>
          <a:srgbClr val="FFFFFF"/>
        </a:solidFill>
        <a:ln w="9525">
          <a:solidFill>
            <a:srgbClr val="000000"/>
          </a:solidFill>
          <a:round/>
          <a:headEnd/>
          <a:tailEnd/>
        </a:ln>
      </xdr:spPr>
    </xdr:sp>
    <xdr:clientData/>
  </xdr:twoCellAnchor>
  <xdr:twoCellAnchor>
    <xdr:from>
      <xdr:col>7</xdr:col>
      <xdr:colOff>295275</xdr:colOff>
      <xdr:row>39</xdr:row>
      <xdr:rowOff>28575</xdr:rowOff>
    </xdr:from>
    <xdr:to>
      <xdr:col>7</xdr:col>
      <xdr:colOff>390525</xdr:colOff>
      <xdr:row>39</xdr:row>
      <xdr:rowOff>123825</xdr:rowOff>
    </xdr:to>
    <xdr:sp macro="" textlink="">
      <xdr:nvSpPr>
        <xdr:cNvPr id="60043" name="Oval 792">
          <a:extLst>
            <a:ext uri="{FF2B5EF4-FFF2-40B4-BE49-F238E27FC236}">
              <a16:creationId xmlns:a16="http://schemas.microsoft.com/office/drawing/2014/main" id="{00000000-0008-0000-0100-00008BEA0000}"/>
            </a:ext>
          </a:extLst>
        </xdr:cNvPr>
        <xdr:cNvSpPr>
          <a:spLocks noChangeArrowheads="1"/>
        </xdr:cNvSpPr>
      </xdr:nvSpPr>
      <xdr:spPr bwMode="auto">
        <a:xfrm>
          <a:off x="6724650" y="8153400"/>
          <a:ext cx="95250" cy="95250"/>
        </a:xfrm>
        <a:prstGeom prst="ellipse">
          <a:avLst/>
        </a:prstGeom>
        <a:solidFill>
          <a:srgbClr val="FFFFFF"/>
        </a:solidFill>
        <a:ln w="9525">
          <a:solidFill>
            <a:srgbClr val="000000"/>
          </a:solidFill>
          <a:round/>
          <a:headEnd/>
          <a:tailEnd/>
        </a:ln>
      </xdr:spPr>
    </xdr:sp>
    <xdr:clientData/>
  </xdr:twoCellAnchor>
  <xdr:twoCellAnchor>
    <xdr:from>
      <xdr:col>7</xdr:col>
      <xdr:colOff>209550</xdr:colOff>
      <xdr:row>41</xdr:row>
      <xdr:rowOff>9525</xdr:rowOff>
    </xdr:from>
    <xdr:to>
      <xdr:col>7</xdr:col>
      <xdr:colOff>590550</xdr:colOff>
      <xdr:row>42</xdr:row>
      <xdr:rowOff>180975</xdr:rowOff>
    </xdr:to>
    <xdr:sp macro="" textlink="">
      <xdr:nvSpPr>
        <xdr:cNvPr id="60044" name="Line 793">
          <a:extLst>
            <a:ext uri="{FF2B5EF4-FFF2-40B4-BE49-F238E27FC236}">
              <a16:creationId xmlns:a16="http://schemas.microsoft.com/office/drawing/2014/main" id="{00000000-0008-0000-0100-00008CEA0000}"/>
            </a:ext>
          </a:extLst>
        </xdr:cNvPr>
        <xdr:cNvSpPr>
          <a:spLocks noChangeShapeType="1"/>
        </xdr:cNvSpPr>
      </xdr:nvSpPr>
      <xdr:spPr bwMode="auto">
        <a:xfrm>
          <a:off x="6638925" y="8515350"/>
          <a:ext cx="381000" cy="361950"/>
        </a:xfrm>
        <a:prstGeom prst="line">
          <a:avLst/>
        </a:prstGeom>
        <a:noFill/>
        <a:ln w="3175">
          <a:solidFill>
            <a:srgbClr val="000000"/>
          </a:solidFill>
          <a:round/>
          <a:headEnd type="stealth" w="sm" len="med"/>
          <a:tailEnd/>
        </a:ln>
        <a:extLst>
          <a:ext uri="{909E8E84-426E-40DD-AFC4-6F175D3DCCD1}">
            <a14:hiddenFill xmlns:a14="http://schemas.microsoft.com/office/drawing/2010/main">
              <a:noFill/>
            </a14:hiddenFill>
          </a:ext>
        </a:extLst>
      </xdr:spPr>
    </xdr:sp>
    <xdr:clientData/>
  </xdr:twoCellAnchor>
  <xdr:twoCellAnchor>
    <xdr:from>
      <xdr:col>6</xdr:col>
      <xdr:colOff>904875</xdr:colOff>
      <xdr:row>39</xdr:row>
      <xdr:rowOff>123825</xdr:rowOff>
    </xdr:from>
    <xdr:to>
      <xdr:col>7</xdr:col>
      <xdr:colOff>76200</xdr:colOff>
      <xdr:row>40</xdr:row>
      <xdr:rowOff>57150</xdr:rowOff>
    </xdr:to>
    <xdr:sp macro="" textlink="">
      <xdr:nvSpPr>
        <xdr:cNvPr id="60045" name="Line 794">
          <a:extLst>
            <a:ext uri="{FF2B5EF4-FFF2-40B4-BE49-F238E27FC236}">
              <a16:creationId xmlns:a16="http://schemas.microsoft.com/office/drawing/2014/main" id="{00000000-0008-0000-0100-00008DEA0000}"/>
            </a:ext>
          </a:extLst>
        </xdr:cNvPr>
        <xdr:cNvSpPr>
          <a:spLocks noChangeShapeType="1"/>
        </xdr:cNvSpPr>
      </xdr:nvSpPr>
      <xdr:spPr bwMode="auto">
        <a:xfrm flipH="1" flipV="1">
          <a:off x="6372225" y="8248650"/>
          <a:ext cx="133350" cy="123825"/>
        </a:xfrm>
        <a:prstGeom prst="line">
          <a:avLst/>
        </a:prstGeom>
        <a:noFill/>
        <a:ln w="3175">
          <a:solidFill>
            <a:srgbClr val="000000"/>
          </a:solidFill>
          <a:round/>
          <a:headEnd type="stealth" w="sm" len="med"/>
          <a:tailEnd/>
        </a:ln>
        <a:extLst>
          <a:ext uri="{909E8E84-426E-40DD-AFC4-6F175D3DCCD1}">
            <a14:hiddenFill xmlns:a14="http://schemas.microsoft.com/office/drawing/2010/main">
              <a:noFill/>
            </a14:hiddenFill>
          </a:ext>
        </a:extLst>
      </xdr:spPr>
    </xdr:sp>
    <xdr:clientData/>
  </xdr:twoCellAnchor>
  <xdr:twoCellAnchor>
    <xdr:from>
      <xdr:col>5</xdr:col>
      <xdr:colOff>419100</xdr:colOff>
      <xdr:row>39</xdr:row>
      <xdr:rowOff>114300</xdr:rowOff>
    </xdr:from>
    <xdr:to>
      <xdr:col>5</xdr:col>
      <xdr:colOff>419100</xdr:colOff>
      <xdr:row>41</xdr:row>
      <xdr:rowOff>9525</xdr:rowOff>
    </xdr:to>
    <xdr:sp macro="" textlink="">
      <xdr:nvSpPr>
        <xdr:cNvPr id="60046" name="Line 795">
          <a:extLst>
            <a:ext uri="{FF2B5EF4-FFF2-40B4-BE49-F238E27FC236}">
              <a16:creationId xmlns:a16="http://schemas.microsoft.com/office/drawing/2014/main" id="{00000000-0008-0000-0100-00008EEA0000}"/>
            </a:ext>
          </a:extLst>
        </xdr:cNvPr>
        <xdr:cNvSpPr>
          <a:spLocks noChangeShapeType="1"/>
        </xdr:cNvSpPr>
      </xdr:nvSpPr>
      <xdr:spPr bwMode="auto">
        <a:xfrm flipH="1">
          <a:off x="4924425" y="8239125"/>
          <a:ext cx="0" cy="2762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419100</xdr:colOff>
      <xdr:row>41</xdr:row>
      <xdr:rowOff>9525</xdr:rowOff>
    </xdr:from>
    <xdr:to>
      <xdr:col>5</xdr:col>
      <xdr:colOff>571500</xdr:colOff>
      <xdr:row>41</xdr:row>
      <xdr:rowOff>9525</xdr:rowOff>
    </xdr:to>
    <xdr:sp macro="" textlink="">
      <xdr:nvSpPr>
        <xdr:cNvPr id="60047" name="Line 796">
          <a:extLst>
            <a:ext uri="{FF2B5EF4-FFF2-40B4-BE49-F238E27FC236}">
              <a16:creationId xmlns:a16="http://schemas.microsoft.com/office/drawing/2014/main" id="{00000000-0008-0000-0100-00008FEA0000}"/>
            </a:ext>
          </a:extLst>
        </xdr:cNvPr>
        <xdr:cNvSpPr>
          <a:spLocks noChangeShapeType="1"/>
        </xdr:cNvSpPr>
      </xdr:nvSpPr>
      <xdr:spPr bwMode="auto">
        <a:xfrm>
          <a:off x="4924425" y="8515350"/>
          <a:ext cx="15240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85725</xdr:colOff>
      <xdr:row>39</xdr:row>
      <xdr:rowOff>180975</xdr:rowOff>
    </xdr:from>
    <xdr:to>
      <xdr:col>7</xdr:col>
      <xdr:colOff>161925</xdr:colOff>
      <xdr:row>40</xdr:row>
      <xdr:rowOff>66675</xdr:rowOff>
    </xdr:to>
    <xdr:sp macro="" textlink="">
      <xdr:nvSpPr>
        <xdr:cNvPr id="60048" name="Oval 797">
          <a:extLst>
            <a:ext uri="{FF2B5EF4-FFF2-40B4-BE49-F238E27FC236}">
              <a16:creationId xmlns:a16="http://schemas.microsoft.com/office/drawing/2014/main" id="{00000000-0008-0000-0100-000090EA0000}"/>
            </a:ext>
          </a:extLst>
        </xdr:cNvPr>
        <xdr:cNvSpPr>
          <a:spLocks noChangeArrowheads="1"/>
        </xdr:cNvSpPr>
      </xdr:nvSpPr>
      <xdr:spPr bwMode="auto">
        <a:xfrm>
          <a:off x="6515100" y="8305800"/>
          <a:ext cx="76200" cy="76200"/>
        </a:xfrm>
        <a:prstGeom prst="ellipse">
          <a:avLst/>
        </a:prstGeom>
        <a:solidFill>
          <a:srgbClr val="FFFFFF"/>
        </a:solidFill>
        <a:ln w="9525">
          <a:solidFill>
            <a:srgbClr val="000000"/>
          </a:solidFill>
          <a:round/>
          <a:headEnd/>
          <a:tailEnd/>
        </a:ln>
      </xdr:spPr>
    </xdr:sp>
    <xdr:clientData/>
  </xdr:twoCellAnchor>
  <xdr:twoCellAnchor>
    <xdr:from>
      <xdr:col>7</xdr:col>
      <xdr:colOff>266700</xdr:colOff>
      <xdr:row>39</xdr:row>
      <xdr:rowOff>114300</xdr:rowOff>
    </xdr:from>
    <xdr:to>
      <xdr:col>7</xdr:col>
      <xdr:colOff>342900</xdr:colOff>
      <xdr:row>40</xdr:row>
      <xdr:rowOff>9525</xdr:rowOff>
    </xdr:to>
    <xdr:sp macro="" textlink="">
      <xdr:nvSpPr>
        <xdr:cNvPr id="60049" name="Oval 798">
          <a:extLst>
            <a:ext uri="{FF2B5EF4-FFF2-40B4-BE49-F238E27FC236}">
              <a16:creationId xmlns:a16="http://schemas.microsoft.com/office/drawing/2014/main" id="{00000000-0008-0000-0100-000091EA0000}"/>
            </a:ext>
          </a:extLst>
        </xdr:cNvPr>
        <xdr:cNvSpPr>
          <a:spLocks noChangeArrowheads="1"/>
        </xdr:cNvSpPr>
      </xdr:nvSpPr>
      <xdr:spPr bwMode="auto">
        <a:xfrm>
          <a:off x="6696075" y="8239125"/>
          <a:ext cx="76200" cy="85725"/>
        </a:xfrm>
        <a:prstGeom prst="ellipse">
          <a:avLst/>
        </a:prstGeom>
        <a:solidFill>
          <a:srgbClr val="FFFFFF"/>
        </a:solidFill>
        <a:ln w="9525">
          <a:solidFill>
            <a:srgbClr val="000000"/>
          </a:solidFill>
          <a:round/>
          <a:headEnd/>
          <a:tailEnd/>
        </a:ln>
      </xdr:spPr>
    </xdr:sp>
    <xdr:clientData/>
  </xdr:twoCellAnchor>
  <xdr:twoCellAnchor>
    <xdr:from>
      <xdr:col>7</xdr:col>
      <xdr:colOff>247650</xdr:colOff>
      <xdr:row>38</xdr:row>
      <xdr:rowOff>66675</xdr:rowOff>
    </xdr:from>
    <xdr:to>
      <xdr:col>7</xdr:col>
      <xdr:colOff>314325</xdr:colOff>
      <xdr:row>38</xdr:row>
      <xdr:rowOff>152400</xdr:rowOff>
    </xdr:to>
    <xdr:sp macro="" textlink="">
      <xdr:nvSpPr>
        <xdr:cNvPr id="60050" name="Oval 799">
          <a:extLst>
            <a:ext uri="{FF2B5EF4-FFF2-40B4-BE49-F238E27FC236}">
              <a16:creationId xmlns:a16="http://schemas.microsoft.com/office/drawing/2014/main" id="{00000000-0008-0000-0100-000092EA0000}"/>
            </a:ext>
          </a:extLst>
        </xdr:cNvPr>
        <xdr:cNvSpPr>
          <a:spLocks noChangeArrowheads="1"/>
        </xdr:cNvSpPr>
      </xdr:nvSpPr>
      <xdr:spPr bwMode="auto">
        <a:xfrm>
          <a:off x="6677025" y="8010525"/>
          <a:ext cx="66675" cy="85725"/>
        </a:xfrm>
        <a:prstGeom prst="ellipse">
          <a:avLst/>
        </a:prstGeom>
        <a:solidFill>
          <a:srgbClr val="FFFFFF"/>
        </a:solidFill>
        <a:ln w="9525">
          <a:solidFill>
            <a:srgbClr val="000000"/>
          </a:solidFill>
          <a:round/>
          <a:headEnd/>
          <a:tailEnd/>
        </a:ln>
      </xdr:spPr>
    </xdr:sp>
    <xdr:clientData/>
  </xdr:twoCellAnchor>
  <xdr:twoCellAnchor>
    <xdr:from>
      <xdr:col>5</xdr:col>
      <xdr:colOff>542925</xdr:colOff>
      <xdr:row>38</xdr:row>
      <xdr:rowOff>66675</xdr:rowOff>
    </xdr:from>
    <xdr:to>
      <xdr:col>5</xdr:col>
      <xdr:colOff>619125</xdr:colOff>
      <xdr:row>38</xdr:row>
      <xdr:rowOff>152400</xdr:rowOff>
    </xdr:to>
    <xdr:sp macro="" textlink="">
      <xdr:nvSpPr>
        <xdr:cNvPr id="60051" name="Oval 800">
          <a:extLst>
            <a:ext uri="{FF2B5EF4-FFF2-40B4-BE49-F238E27FC236}">
              <a16:creationId xmlns:a16="http://schemas.microsoft.com/office/drawing/2014/main" id="{00000000-0008-0000-0100-000093EA0000}"/>
            </a:ext>
          </a:extLst>
        </xdr:cNvPr>
        <xdr:cNvSpPr>
          <a:spLocks noChangeArrowheads="1"/>
        </xdr:cNvSpPr>
      </xdr:nvSpPr>
      <xdr:spPr bwMode="auto">
        <a:xfrm>
          <a:off x="5048250" y="8010525"/>
          <a:ext cx="76200" cy="85725"/>
        </a:xfrm>
        <a:prstGeom prst="ellipse">
          <a:avLst/>
        </a:prstGeom>
        <a:solidFill>
          <a:srgbClr val="FFFFFF"/>
        </a:solidFill>
        <a:ln w="9525">
          <a:solidFill>
            <a:srgbClr val="000000"/>
          </a:solidFill>
          <a:round/>
          <a:headEnd/>
          <a:tailEnd/>
        </a:ln>
      </xdr:spPr>
    </xdr:sp>
    <xdr:clientData/>
  </xdr:twoCellAnchor>
  <xdr:twoCellAnchor>
    <xdr:from>
      <xdr:col>5</xdr:col>
      <xdr:colOff>57150</xdr:colOff>
      <xdr:row>37</xdr:row>
      <xdr:rowOff>19050</xdr:rowOff>
    </xdr:from>
    <xdr:to>
      <xdr:col>5</xdr:col>
      <xdr:colOff>180975</xdr:colOff>
      <xdr:row>38</xdr:row>
      <xdr:rowOff>9525</xdr:rowOff>
    </xdr:to>
    <xdr:sp macro="" textlink="">
      <xdr:nvSpPr>
        <xdr:cNvPr id="60052" name="Line 803">
          <a:extLst>
            <a:ext uri="{FF2B5EF4-FFF2-40B4-BE49-F238E27FC236}">
              <a16:creationId xmlns:a16="http://schemas.microsoft.com/office/drawing/2014/main" id="{00000000-0008-0000-0100-000094EA0000}"/>
            </a:ext>
          </a:extLst>
        </xdr:cNvPr>
        <xdr:cNvSpPr>
          <a:spLocks noChangeShapeType="1"/>
        </xdr:cNvSpPr>
      </xdr:nvSpPr>
      <xdr:spPr bwMode="auto">
        <a:xfrm flipH="1">
          <a:off x="4562475" y="7781925"/>
          <a:ext cx="123825" cy="17145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676275</xdr:colOff>
      <xdr:row>38</xdr:row>
      <xdr:rowOff>9525</xdr:rowOff>
    </xdr:from>
    <xdr:to>
      <xdr:col>5</xdr:col>
      <xdr:colOff>66675</xdr:colOff>
      <xdr:row>38</xdr:row>
      <xdr:rowOff>9525</xdr:rowOff>
    </xdr:to>
    <xdr:sp macro="" textlink="">
      <xdr:nvSpPr>
        <xdr:cNvPr id="60053" name="Line 804">
          <a:extLst>
            <a:ext uri="{FF2B5EF4-FFF2-40B4-BE49-F238E27FC236}">
              <a16:creationId xmlns:a16="http://schemas.microsoft.com/office/drawing/2014/main" id="{00000000-0008-0000-0100-000095EA0000}"/>
            </a:ext>
          </a:extLst>
        </xdr:cNvPr>
        <xdr:cNvSpPr>
          <a:spLocks noChangeShapeType="1"/>
        </xdr:cNvSpPr>
      </xdr:nvSpPr>
      <xdr:spPr bwMode="auto">
        <a:xfrm flipH="1">
          <a:off x="4143375" y="7953375"/>
          <a:ext cx="4286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581025</xdr:colOff>
      <xdr:row>37</xdr:row>
      <xdr:rowOff>0</xdr:rowOff>
    </xdr:from>
    <xdr:to>
      <xdr:col>4</xdr:col>
      <xdr:colOff>685800</xdr:colOff>
      <xdr:row>38</xdr:row>
      <xdr:rowOff>9525</xdr:rowOff>
    </xdr:to>
    <xdr:sp macro="" textlink="">
      <xdr:nvSpPr>
        <xdr:cNvPr id="60054" name="Line 805">
          <a:extLst>
            <a:ext uri="{FF2B5EF4-FFF2-40B4-BE49-F238E27FC236}">
              <a16:creationId xmlns:a16="http://schemas.microsoft.com/office/drawing/2014/main" id="{00000000-0008-0000-0100-000096EA0000}"/>
            </a:ext>
          </a:extLst>
        </xdr:cNvPr>
        <xdr:cNvSpPr>
          <a:spLocks noChangeShapeType="1"/>
        </xdr:cNvSpPr>
      </xdr:nvSpPr>
      <xdr:spPr bwMode="auto">
        <a:xfrm flipH="1" flipV="1">
          <a:off x="4048125" y="7762875"/>
          <a:ext cx="104775" cy="19050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485775</xdr:colOff>
      <xdr:row>37</xdr:row>
      <xdr:rowOff>9525</xdr:rowOff>
    </xdr:from>
    <xdr:to>
      <xdr:col>4</xdr:col>
      <xdr:colOff>581025</xdr:colOff>
      <xdr:row>37</xdr:row>
      <xdr:rowOff>9525</xdr:rowOff>
    </xdr:to>
    <xdr:sp macro="" textlink="">
      <xdr:nvSpPr>
        <xdr:cNvPr id="60055" name="Line 806">
          <a:extLst>
            <a:ext uri="{FF2B5EF4-FFF2-40B4-BE49-F238E27FC236}">
              <a16:creationId xmlns:a16="http://schemas.microsoft.com/office/drawing/2014/main" id="{00000000-0008-0000-0100-000097EA0000}"/>
            </a:ext>
          </a:extLst>
        </xdr:cNvPr>
        <xdr:cNvSpPr>
          <a:spLocks noChangeShapeType="1"/>
        </xdr:cNvSpPr>
      </xdr:nvSpPr>
      <xdr:spPr bwMode="auto">
        <a:xfrm flipH="1">
          <a:off x="3952875" y="7772400"/>
          <a:ext cx="9525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847725</xdr:colOff>
      <xdr:row>35</xdr:row>
      <xdr:rowOff>38100</xdr:rowOff>
    </xdr:from>
    <xdr:to>
      <xdr:col>4</xdr:col>
      <xdr:colOff>895350</xdr:colOff>
      <xdr:row>38</xdr:row>
      <xdr:rowOff>0</xdr:rowOff>
    </xdr:to>
    <xdr:sp macro="" textlink="">
      <xdr:nvSpPr>
        <xdr:cNvPr id="60056" name="Line 807">
          <a:extLst>
            <a:ext uri="{FF2B5EF4-FFF2-40B4-BE49-F238E27FC236}">
              <a16:creationId xmlns:a16="http://schemas.microsoft.com/office/drawing/2014/main" id="{00000000-0008-0000-0100-000098EA0000}"/>
            </a:ext>
          </a:extLst>
        </xdr:cNvPr>
        <xdr:cNvSpPr>
          <a:spLocks noChangeShapeType="1"/>
        </xdr:cNvSpPr>
      </xdr:nvSpPr>
      <xdr:spPr bwMode="auto">
        <a:xfrm>
          <a:off x="4314825" y="7429500"/>
          <a:ext cx="47625" cy="514350"/>
        </a:xfrm>
        <a:prstGeom prst="line">
          <a:avLst/>
        </a:prstGeom>
        <a:noFill/>
        <a:ln w="3175">
          <a:solidFill>
            <a:srgbClr val="000000"/>
          </a:solidFill>
          <a:round/>
          <a:headEnd/>
          <a:tailEnd type="stealth" w="sm" len="med"/>
        </a:ln>
        <a:extLst>
          <a:ext uri="{909E8E84-426E-40DD-AFC4-6F175D3DCCD1}">
            <a14:hiddenFill xmlns:a14="http://schemas.microsoft.com/office/drawing/2010/main">
              <a:noFill/>
            </a14:hiddenFill>
          </a:ext>
        </a:extLst>
      </xdr:spPr>
    </xdr:sp>
    <xdr:clientData/>
  </xdr:twoCellAnchor>
  <xdr:twoCellAnchor>
    <xdr:from>
      <xdr:col>4</xdr:col>
      <xdr:colOff>838200</xdr:colOff>
      <xdr:row>34</xdr:row>
      <xdr:rowOff>95250</xdr:rowOff>
    </xdr:from>
    <xdr:to>
      <xdr:col>4</xdr:col>
      <xdr:colOff>1009650</xdr:colOff>
      <xdr:row>35</xdr:row>
      <xdr:rowOff>38100</xdr:rowOff>
    </xdr:to>
    <xdr:sp macro="" textlink="">
      <xdr:nvSpPr>
        <xdr:cNvPr id="60057" name="Freeform 808">
          <a:extLst>
            <a:ext uri="{FF2B5EF4-FFF2-40B4-BE49-F238E27FC236}">
              <a16:creationId xmlns:a16="http://schemas.microsoft.com/office/drawing/2014/main" id="{00000000-0008-0000-0100-000099EA0000}"/>
            </a:ext>
          </a:extLst>
        </xdr:cNvPr>
        <xdr:cNvSpPr>
          <a:spLocks/>
        </xdr:cNvSpPr>
      </xdr:nvSpPr>
      <xdr:spPr bwMode="auto">
        <a:xfrm>
          <a:off x="4305300" y="7296150"/>
          <a:ext cx="171450" cy="133350"/>
        </a:xfrm>
        <a:custGeom>
          <a:avLst/>
          <a:gdLst>
            <a:gd name="T0" fmla="*/ 2147483647 w 18"/>
            <a:gd name="T1" fmla="*/ 2147483647 h 9"/>
            <a:gd name="T2" fmla="*/ 0 w 18"/>
            <a:gd name="T3" fmla="*/ 2147483647 h 9"/>
            <a:gd name="T4" fmla="*/ 2147483647 w 18"/>
            <a:gd name="T5" fmla="*/ 0 h 9"/>
            <a:gd name="T6" fmla="*/ 2147483647 w 18"/>
            <a:gd name="T7" fmla="*/ 0 h 9"/>
            <a:gd name="T8" fmla="*/ 2147483647 w 18"/>
            <a:gd name="T9" fmla="*/ 0 h 9"/>
            <a:gd name="T10" fmla="*/ 2147483647 w 18"/>
            <a:gd name="T11" fmla="*/ 0 h 9"/>
            <a:gd name="T12" fmla="*/ 0 60000 65536"/>
            <a:gd name="T13" fmla="*/ 0 60000 65536"/>
            <a:gd name="T14" fmla="*/ 0 60000 65536"/>
            <a:gd name="T15" fmla="*/ 0 60000 65536"/>
            <a:gd name="T16" fmla="*/ 0 60000 65536"/>
            <a:gd name="T17" fmla="*/ 0 60000 65536"/>
            <a:gd name="T18" fmla="*/ 0 w 18"/>
            <a:gd name="T19" fmla="*/ 0 h 9"/>
            <a:gd name="T20" fmla="*/ 18 w 18"/>
            <a:gd name="T21" fmla="*/ 9 h 9"/>
          </a:gdLst>
          <a:ahLst/>
          <a:cxnLst>
            <a:cxn ang="T12">
              <a:pos x="T0" y="T1"/>
            </a:cxn>
            <a:cxn ang="T13">
              <a:pos x="T2" y="T3"/>
            </a:cxn>
            <a:cxn ang="T14">
              <a:pos x="T4" y="T5"/>
            </a:cxn>
            <a:cxn ang="T15">
              <a:pos x="T6" y="T7"/>
            </a:cxn>
            <a:cxn ang="T16">
              <a:pos x="T8" y="T9"/>
            </a:cxn>
            <a:cxn ang="T17">
              <a:pos x="T10" y="T11"/>
            </a:cxn>
          </a:cxnLst>
          <a:rect l="T18" t="T19" r="T20" b="T21"/>
          <a:pathLst>
            <a:path w="18" h="9">
              <a:moveTo>
                <a:pt x="1" y="9"/>
              </a:moveTo>
              <a:cubicBezTo>
                <a:pt x="0" y="6"/>
                <a:pt x="0" y="4"/>
                <a:pt x="0" y="3"/>
              </a:cubicBezTo>
              <a:cubicBezTo>
                <a:pt x="0" y="2"/>
                <a:pt x="2" y="0"/>
                <a:pt x="3" y="0"/>
              </a:cubicBezTo>
              <a:cubicBezTo>
                <a:pt x="4" y="0"/>
                <a:pt x="6" y="0"/>
                <a:pt x="8" y="0"/>
              </a:cubicBezTo>
              <a:cubicBezTo>
                <a:pt x="10" y="0"/>
                <a:pt x="11" y="0"/>
                <a:pt x="13" y="0"/>
              </a:cubicBezTo>
              <a:cubicBezTo>
                <a:pt x="15" y="0"/>
                <a:pt x="17" y="0"/>
                <a:pt x="18" y="0"/>
              </a:cubicBezTo>
            </a:path>
          </a:pathLst>
        </a:custGeom>
        <a:noFill/>
        <a:ln w="3175" cap="flat" cmpd="sng">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114300</xdr:colOff>
      <xdr:row>37</xdr:row>
      <xdr:rowOff>28575</xdr:rowOff>
    </xdr:from>
    <xdr:to>
      <xdr:col>8</xdr:col>
      <xdr:colOff>895350</xdr:colOff>
      <xdr:row>39</xdr:row>
      <xdr:rowOff>9525</xdr:rowOff>
    </xdr:to>
    <xdr:sp macro="" textlink="">
      <xdr:nvSpPr>
        <xdr:cNvPr id="9002" name="Text Box 810">
          <a:extLst>
            <a:ext uri="{FF2B5EF4-FFF2-40B4-BE49-F238E27FC236}">
              <a16:creationId xmlns:a16="http://schemas.microsoft.com/office/drawing/2014/main" id="{00000000-0008-0000-0100-00002A230000}"/>
            </a:ext>
          </a:extLst>
        </xdr:cNvPr>
        <xdr:cNvSpPr txBox="1">
          <a:spLocks noChangeArrowheads="1"/>
        </xdr:cNvSpPr>
      </xdr:nvSpPr>
      <xdr:spPr bwMode="auto">
        <a:xfrm>
          <a:off x="7505700" y="7791450"/>
          <a:ext cx="781050" cy="342900"/>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Geotextile</a:t>
          </a:r>
        </a:p>
      </xdr:txBody>
    </xdr:sp>
    <xdr:clientData/>
  </xdr:twoCellAnchor>
  <xdr:twoCellAnchor>
    <xdr:from>
      <xdr:col>5</xdr:col>
      <xdr:colOff>495300</xdr:colOff>
      <xdr:row>38</xdr:row>
      <xdr:rowOff>142875</xdr:rowOff>
    </xdr:from>
    <xdr:to>
      <xdr:col>5</xdr:col>
      <xdr:colOff>581025</xdr:colOff>
      <xdr:row>39</xdr:row>
      <xdr:rowOff>66675</xdr:rowOff>
    </xdr:to>
    <xdr:sp macro="" textlink="">
      <xdr:nvSpPr>
        <xdr:cNvPr id="60059" name="Oval 811">
          <a:extLst>
            <a:ext uri="{FF2B5EF4-FFF2-40B4-BE49-F238E27FC236}">
              <a16:creationId xmlns:a16="http://schemas.microsoft.com/office/drawing/2014/main" id="{00000000-0008-0000-0100-00009BEA0000}"/>
            </a:ext>
          </a:extLst>
        </xdr:cNvPr>
        <xdr:cNvSpPr>
          <a:spLocks noChangeArrowheads="1"/>
        </xdr:cNvSpPr>
      </xdr:nvSpPr>
      <xdr:spPr bwMode="auto">
        <a:xfrm>
          <a:off x="5000625" y="8086725"/>
          <a:ext cx="85725" cy="104775"/>
        </a:xfrm>
        <a:prstGeom prst="ellipse">
          <a:avLst/>
        </a:prstGeom>
        <a:solidFill>
          <a:srgbClr val="FFFFFF"/>
        </a:solidFill>
        <a:ln w="9525">
          <a:solidFill>
            <a:srgbClr val="000000"/>
          </a:solidFill>
          <a:round/>
          <a:headEnd/>
          <a:tailEnd/>
        </a:ln>
      </xdr:spPr>
    </xdr:sp>
    <xdr:clientData/>
  </xdr:twoCellAnchor>
  <xdr:twoCellAnchor>
    <xdr:from>
      <xdr:col>7</xdr:col>
      <xdr:colOff>371475</xdr:colOff>
      <xdr:row>38</xdr:row>
      <xdr:rowOff>66675</xdr:rowOff>
    </xdr:from>
    <xdr:to>
      <xdr:col>7</xdr:col>
      <xdr:colOff>457200</xdr:colOff>
      <xdr:row>38</xdr:row>
      <xdr:rowOff>152400</xdr:rowOff>
    </xdr:to>
    <xdr:sp macro="" textlink="">
      <xdr:nvSpPr>
        <xdr:cNvPr id="60060" name="Oval 812">
          <a:extLst>
            <a:ext uri="{FF2B5EF4-FFF2-40B4-BE49-F238E27FC236}">
              <a16:creationId xmlns:a16="http://schemas.microsoft.com/office/drawing/2014/main" id="{00000000-0008-0000-0100-00009CEA0000}"/>
            </a:ext>
          </a:extLst>
        </xdr:cNvPr>
        <xdr:cNvSpPr>
          <a:spLocks noChangeArrowheads="1"/>
        </xdr:cNvSpPr>
      </xdr:nvSpPr>
      <xdr:spPr bwMode="auto">
        <a:xfrm>
          <a:off x="6800850" y="8010525"/>
          <a:ext cx="85725" cy="85725"/>
        </a:xfrm>
        <a:prstGeom prst="ellipse">
          <a:avLst/>
        </a:prstGeom>
        <a:solidFill>
          <a:srgbClr val="FFFFFF"/>
        </a:solidFill>
        <a:ln w="9525">
          <a:solidFill>
            <a:srgbClr val="000000"/>
          </a:solidFill>
          <a:round/>
          <a:headEnd/>
          <a:tailEnd/>
        </a:ln>
      </xdr:spPr>
    </xdr:sp>
    <xdr:clientData/>
  </xdr:twoCellAnchor>
  <xdr:twoCellAnchor>
    <xdr:from>
      <xdr:col>7</xdr:col>
      <xdr:colOff>304800</xdr:colOff>
      <xdr:row>38</xdr:row>
      <xdr:rowOff>57150</xdr:rowOff>
    </xdr:from>
    <xdr:to>
      <xdr:col>7</xdr:col>
      <xdr:colOff>400050</xdr:colOff>
      <xdr:row>38</xdr:row>
      <xdr:rowOff>133350</xdr:rowOff>
    </xdr:to>
    <xdr:sp macro="" textlink="">
      <xdr:nvSpPr>
        <xdr:cNvPr id="60061" name="Oval 813">
          <a:extLst>
            <a:ext uri="{FF2B5EF4-FFF2-40B4-BE49-F238E27FC236}">
              <a16:creationId xmlns:a16="http://schemas.microsoft.com/office/drawing/2014/main" id="{00000000-0008-0000-0100-00009DEA0000}"/>
            </a:ext>
          </a:extLst>
        </xdr:cNvPr>
        <xdr:cNvSpPr>
          <a:spLocks noChangeArrowheads="1"/>
        </xdr:cNvSpPr>
      </xdr:nvSpPr>
      <xdr:spPr bwMode="auto">
        <a:xfrm>
          <a:off x="6734175" y="8001000"/>
          <a:ext cx="95250" cy="76200"/>
        </a:xfrm>
        <a:prstGeom prst="ellipse">
          <a:avLst/>
        </a:prstGeom>
        <a:solidFill>
          <a:srgbClr val="FFFFFF"/>
        </a:solidFill>
        <a:ln w="9525">
          <a:solidFill>
            <a:srgbClr val="000000"/>
          </a:solidFill>
          <a:round/>
          <a:headEnd/>
          <a:tailEnd/>
        </a:ln>
      </xdr:spPr>
    </xdr:sp>
    <xdr:clientData/>
  </xdr:twoCellAnchor>
  <xdr:twoCellAnchor>
    <xdr:from>
      <xdr:col>2</xdr:col>
      <xdr:colOff>209550</xdr:colOff>
      <xdr:row>55</xdr:row>
      <xdr:rowOff>114300</xdr:rowOff>
    </xdr:from>
    <xdr:to>
      <xdr:col>3</xdr:col>
      <xdr:colOff>209550</xdr:colOff>
      <xdr:row>55</xdr:row>
      <xdr:rowOff>114300</xdr:rowOff>
    </xdr:to>
    <xdr:sp macro="" textlink="">
      <xdr:nvSpPr>
        <xdr:cNvPr id="60062" name="Line 814">
          <a:extLst>
            <a:ext uri="{FF2B5EF4-FFF2-40B4-BE49-F238E27FC236}">
              <a16:creationId xmlns:a16="http://schemas.microsoft.com/office/drawing/2014/main" id="{00000000-0008-0000-0100-00009EEA0000}"/>
            </a:ext>
          </a:extLst>
        </xdr:cNvPr>
        <xdr:cNvSpPr>
          <a:spLocks noChangeShapeType="1"/>
        </xdr:cNvSpPr>
      </xdr:nvSpPr>
      <xdr:spPr bwMode="auto">
        <a:xfrm>
          <a:off x="1752600" y="11144250"/>
          <a:ext cx="9620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209550</xdr:colOff>
      <xdr:row>51</xdr:row>
      <xdr:rowOff>19050</xdr:rowOff>
    </xdr:from>
    <xdr:to>
      <xdr:col>3</xdr:col>
      <xdr:colOff>657225</xdr:colOff>
      <xdr:row>55</xdr:row>
      <xdr:rowOff>114300</xdr:rowOff>
    </xdr:to>
    <xdr:sp macro="" textlink="">
      <xdr:nvSpPr>
        <xdr:cNvPr id="60063" name="Line 815">
          <a:extLst>
            <a:ext uri="{FF2B5EF4-FFF2-40B4-BE49-F238E27FC236}">
              <a16:creationId xmlns:a16="http://schemas.microsoft.com/office/drawing/2014/main" id="{00000000-0008-0000-0100-00009FEA0000}"/>
            </a:ext>
          </a:extLst>
        </xdr:cNvPr>
        <xdr:cNvSpPr>
          <a:spLocks noChangeShapeType="1"/>
        </xdr:cNvSpPr>
      </xdr:nvSpPr>
      <xdr:spPr bwMode="auto">
        <a:xfrm flipV="1">
          <a:off x="2714625" y="10315575"/>
          <a:ext cx="447675" cy="8286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771525</xdr:colOff>
      <xdr:row>51</xdr:row>
      <xdr:rowOff>19050</xdr:rowOff>
    </xdr:from>
    <xdr:to>
      <xdr:col>2</xdr:col>
      <xdr:colOff>209550</xdr:colOff>
      <xdr:row>55</xdr:row>
      <xdr:rowOff>114300</xdr:rowOff>
    </xdr:to>
    <xdr:sp macro="" textlink="">
      <xdr:nvSpPr>
        <xdr:cNvPr id="60064" name="Line 816">
          <a:extLst>
            <a:ext uri="{FF2B5EF4-FFF2-40B4-BE49-F238E27FC236}">
              <a16:creationId xmlns:a16="http://schemas.microsoft.com/office/drawing/2014/main" id="{00000000-0008-0000-0100-0000A0EA0000}"/>
            </a:ext>
          </a:extLst>
        </xdr:cNvPr>
        <xdr:cNvSpPr>
          <a:spLocks noChangeShapeType="1"/>
        </xdr:cNvSpPr>
      </xdr:nvSpPr>
      <xdr:spPr bwMode="auto">
        <a:xfrm flipH="1" flipV="1">
          <a:off x="1352550" y="10315575"/>
          <a:ext cx="400050" cy="8286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438150</xdr:colOff>
      <xdr:row>51</xdr:row>
      <xdr:rowOff>19050</xdr:rowOff>
    </xdr:from>
    <xdr:to>
      <xdr:col>1</xdr:col>
      <xdr:colOff>771525</xdr:colOff>
      <xdr:row>51</xdr:row>
      <xdr:rowOff>19050</xdr:rowOff>
    </xdr:to>
    <xdr:sp macro="" textlink="">
      <xdr:nvSpPr>
        <xdr:cNvPr id="60065" name="Line 817">
          <a:extLst>
            <a:ext uri="{FF2B5EF4-FFF2-40B4-BE49-F238E27FC236}">
              <a16:creationId xmlns:a16="http://schemas.microsoft.com/office/drawing/2014/main" id="{00000000-0008-0000-0100-0000A1EA0000}"/>
            </a:ext>
          </a:extLst>
        </xdr:cNvPr>
        <xdr:cNvSpPr>
          <a:spLocks noChangeShapeType="1"/>
        </xdr:cNvSpPr>
      </xdr:nvSpPr>
      <xdr:spPr bwMode="auto">
        <a:xfrm flipH="1">
          <a:off x="1019175" y="10315575"/>
          <a:ext cx="3333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657225</xdr:colOff>
      <xdr:row>51</xdr:row>
      <xdr:rowOff>19050</xdr:rowOff>
    </xdr:from>
    <xdr:to>
      <xdr:col>4</xdr:col>
      <xdr:colOff>228600</xdr:colOff>
      <xdr:row>51</xdr:row>
      <xdr:rowOff>19050</xdr:rowOff>
    </xdr:to>
    <xdr:sp macro="" textlink="">
      <xdr:nvSpPr>
        <xdr:cNvPr id="60066" name="Line 818">
          <a:extLst>
            <a:ext uri="{FF2B5EF4-FFF2-40B4-BE49-F238E27FC236}">
              <a16:creationId xmlns:a16="http://schemas.microsoft.com/office/drawing/2014/main" id="{00000000-0008-0000-0100-0000A2EA0000}"/>
            </a:ext>
          </a:extLst>
        </xdr:cNvPr>
        <xdr:cNvSpPr>
          <a:spLocks noChangeShapeType="1"/>
        </xdr:cNvSpPr>
      </xdr:nvSpPr>
      <xdr:spPr bwMode="auto">
        <a:xfrm>
          <a:off x="3162300" y="10315575"/>
          <a:ext cx="5334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923925</xdr:colOff>
      <xdr:row>52</xdr:row>
      <xdr:rowOff>76200</xdr:rowOff>
    </xdr:from>
    <xdr:to>
      <xdr:col>2</xdr:col>
      <xdr:colOff>295275</xdr:colOff>
      <xdr:row>52</xdr:row>
      <xdr:rowOff>76200</xdr:rowOff>
    </xdr:to>
    <xdr:sp macro="" textlink="">
      <xdr:nvSpPr>
        <xdr:cNvPr id="60067" name="Line 819">
          <a:extLst>
            <a:ext uri="{FF2B5EF4-FFF2-40B4-BE49-F238E27FC236}">
              <a16:creationId xmlns:a16="http://schemas.microsoft.com/office/drawing/2014/main" id="{00000000-0008-0000-0100-0000A3EA0000}"/>
            </a:ext>
          </a:extLst>
        </xdr:cNvPr>
        <xdr:cNvSpPr>
          <a:spLocks noChangeShapeType="1"/>
        </xdr:cNvSpPr>
      </xdr:nvSpPr>
      <xdr:spPr bwMode="auto">
        <a:xfrm>
          <a:off x="1504950" y="10553700"/>
          <a:ext cx="33337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276225</xdr:colOff>
      <xdr:row>52</xdr:row>
      <xdr:rowOff>76200</xdr:rowOff>
    </xdr:from>
    <xdr:to>
      <xdr:col>2</xdr:col>
      <xdr:colOff>276225</xdr:colOff>
      <xdr:row>55</xdr:row>
      <xdr:rowOff>114300</xdr:rowOff>
    </xdr:to>
    <xdr:sp macro="" textlink="">
      <xdr:nvSpPr>
        <xdr:cNvPr id="60068" name="Line 820">
          <a:extLst>
            <a:ext uri="{FF2B5EF4-FFF2-40B4-BE49-F238E27FC236}">
              <a16:creationId xmlns:a16="http://schemas.microsoft.com/office/drawing/2014/main" id="{00000000-0008-0000-0100-0000A4EA0000}"/>
            </a:ext>
          </a:extLst>
        </xdr:cNvPr>
        <xdr:cNvSpPr>
          <a:spLocks noChangeShapeType="1"/>
        </xdr:cNvSpPr>
      </xdr:nvSpPr>
      <xdr:spPr bwMode="auto">
        <a:xfrm>
          <a:off x="1819275" y="10553700"/>
          <a:ext cx="0" cy="590550"/>
        </a:xfrm>
        <a:prstGeom prst="line">
          <a:avLst/>
        </a:prstGeom>
        <a:noFill/>
        <a:ln w="3175">
          <a:solidFill>
            <a:srgbClr val="000000"/>
          </a:solidFill>
          <a:round/>
          <a:headEnd type="stealth" w="sm" len="med"/>
          <a:tailEnd type="stealth" w="sm" len="med"/>
        </a:ln>
        <a:extLst>
          <a:ext uri="{909E8E84-426E-40DD-AFC4-6F175D3DCCD1}">
            <a14:hiddenFill xmlns:a14="http://schemas.microsoft.com/office/drawing/2010/main">
              <a:noFill/>
            </a14:hiddenFill>
          </a:ext>
        </a:extLst>
      </xdr:spPr>
    </xdr:sp>
    <xdr:clientData/>
  </xdr:twoCellAnchor>
  <xdr:twoCellAnchor>
    <xdr:from>
      <xdr:col>2</xdr:col>
      <xdr:colOff>200025</xdr:colOff>
      <xdr:row>56</xdr:row>
      <xdr:rowOff>9525</xdr:rowOff>
    </xdr:from>
    <xdr:to>
      <xdr:col>2</xdr:col>
      <xdr:colOff>200025</xdr:colOff>
      <xdr:row>57</xdr:row>
      <xdr:rowOff>47625</xdr:rowOff>
    </xdr:to>
    <xdr:sp macro="" textlink="">
      <xdr:nvSpPr>
        <xdr:cNvPr id="60069" name="Line 821">
          <a:extLst>
            <a:ext uri="{FF2B5EF4-FFF2-40B4-BE49-F238E27FC236}">
              <a16:creationId xmlns:a16="http://schemas.microsoft.com/office/drawing/2014/main" id="{00000000-0008-0000-0100-0000A5EA0000}"/>
            </a:ext>
          </a:extLst>
        </xdr:cNvPr>
        <xdr:cNvSpPr>
          <a:spLocks noChangeShapeType="1"/>
        </xdr:cNvSpPr>
      </xdr:nvSpPr>
      <xdr:spPr bwMode="auto">
        <a:xfrm>
          <a:off x="1743075" y="11229975"/>
          <a:ext cx="0" cy="228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219075</xdr:colOff>
      <xdr:row>55</xdr:row>
      <xdr:rowOff>161925</xdr:rowOff>
    </xdr:from>
    <xdr:to>
      <xdr:col>3</xdr:col>
      <xdr:colOff>219075</xdr:colOff>
      <xdr:row>57</xdr:row>
      <xdr:rowOff>57150</xdr:rowOff>
    </xdr:to>
    <xdr:sp macro="" textlink="">
      <xdr:nvSpPr>
        <xdr:cNvPr id="60070" name="Line 822">
          <a:extLst>
            <a:ext uri="{FF2B5EF4-FFF2-40B4-BE49-F238E27FC236}">
              <a16:creationId xmlns:a16="http://schemas.microsoft.com/office/drawing/2014/main" id="{00000000-0008-0000-0100-0000A6EA0000}"/>
            </a:ext>
          </a:extLst>
        </xdr:cNvPr>
        <xdr:cNvSpPr>
          <a:spLocks noChangeShapeType="1"/>
        </xdr:cNvSpPr>
      </xdr:nvSpPr>
      <xdr:spPr bwMode="auto">
        <a:xfrm>
          <a:off x="2724150" y="11191875"/>
          <a:ext cx="0" cy="2762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209550</xdr:colOff>
      <xdr:row>57</xdr:row>
      <xdr:rowOff>9525</xdr:rowOff>
    </xdr:from>
    <xdr:to>
      <xdr:col>3</xdr:col>
      <xdr:colOff>219075</xdr:colOff>
      <xdr:row>57</xdr:row>
      <xdr:rowOff>9525</xdr:rowOff>
    </xdr:to>
    <xdr:sp macro="" textlink="">
      <xdr:nvSpPr>
        <xdr:cNvPr id="60071" name="Line 823">
          <a:extLst>
            <a:ext uri="{FF2B5EF4-FFF2-40B4-BE49-F238E27FC236}">
              <a16:creationId xmlns:a16="http://schemas.microsoft.com/office/drawing/2014/main" id="{00000000-0008-0000-0100-0000A7EA0000}"/>
            </a:ext>
          </a:extLst>
        </xdr:cNvPr>
        <xdr:cNvSpPr>
          <a:spLocks noChangeShapeType="1"/>
        </xdr:cNvSpPr>
      </xdr:nvSpPr>
      <xdr:spPr bwMode="auto">
        <a:xfrm>
          <a:off x="1752600" y="11420475"/>
          <a:ext cx="971550" cy="0"/>
        </a:xfrm>
        <a:prstGeom prst="line">
          <a:avLst/>
        </a:prstGeom>
        <a:noFill/>
        <a:ln w="3175">
          <a:solidFill>
            <a:srgbClr val="000000"/>
          </a:solidFill>
          <a:round/>
          <a:headEnd type="stealth" w="sm" len="med"/>
          <a:tailEnd type="stealth" w="sm" len="med"/>
        </a:ln>
        <a:extLst>
          <a:ext uri="{909E8E84-426E-40DD-AFC4-6F175D3DCCD1}">
            <a14:hiddenFill xmlns:a14="http://schemas.microsoft.com/office/drawing/2010/main">
              <a:noFill/>
            </a14:hiddenFill>
          </a:ext>
        </a:extLst>
      </xdr:spPr>
    </xdr:sp>
    <xdr:clientData/>
  </xdr:twoCellAnchor>
  <xdr:twoCellAnchor>
    <xdr:from>
      <xdr:col>1</xdr:col>
      <xdr:colOff>800100</xdr:colOff>
      <xdr:row>52</xdr:row>
      <xdr:rowOff>9525</xdr:rowOff>
    </xdr:from>
    <xdr:to>
      <xdr:col>1</xdr:col>
      <xdr:colOff>800100</xdr:colOff>
      <xdr:row>54</xdr:row>
      <xdr:rowOff>9525</xdr:rowOff>
    </xdr:to>
    <xdr:sp macro="" textlink="">
      <xdr:nvSpPr>
        <xdr:cNvPr id="60072" name="Line 824">
          <a:extLst>
            <a:ext uri="{FF2B5EF4-FFF2-40B4-BE49-F238E27FC236}">
              <a16:creationId xmlns:a16="http://schemas.microsoft.com/office/drawing/2014/main" id="{00000000-0008-0000-0100-0000A8EA0000}"/>
            </a:ext>
          </a:extLst>
        </xdr:cNvPr>
        <xdr:cNvSpPr>
          <a:spLocks noChangeShapeType="1"/>
        </xdr:cNvSpPr>
      </xdr:nvSpPr>
      <xdr:spPr bwMode="auto">
        <a:xfrm>
          <a:off x="1381125" y="10487025"/>
          <a:ext cx="0" cy="3619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800100</xdr:colOff>
      <xdr:row>54</xdr:row>
      <xdr:rowOff>9525</xdr:rowOff>
    </xdr:from>
    <xdr:to>
      <xdr:col>2</xdr:col>
      <xdr:colOff>9525</xdr:colOff>
      <xdr:row>54</xdr:row>
      <xdr:rowOff>9525</xdr:rowOff>
    </xdr:to>
    <xdr:sp macro="" textlink="">
      <xdr:nvSpPr>
        <xdr:cNvPr id="60073" name="Line 825">
          <a:extLst>
            <a:ext uri="{FF2B5EF4-FFF2-40B4-BE49-F238E27FC236}">
              <a16:creationId xmlns:a16="http://schemas.microsoft.com/office/drawing/2014/main" id="{00000000-0008-0000-0100-0000A9EA0000}"/>
            </a:ext>
          </a:extLst>
        </xdr:cNvPr>
        <xdr:cNvSpPr>
          <a:spLocks noChangeShapeType="1"/>
        </xdr:cNvSpPr>
      </xdr:nvSpPr>
      <xdr:spPr bwMode="auto">
        <a:xfrm>
          <a:off x="1381125" y="10848975"/>
          <a:ext cx="17145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666750</xdr:colOff>
      <xdr:row>56</xdr:row>
      <xdr:rowOff>0</xdr:rowOff>
    </xdr:from>
    <xdr:to>
      <xdr:col>6</xdr:col>
      <xdr:colOff>885825</xdr:colOff>
      <xdr:row>56</xdr:row>
      <xdr:rowOff>0</xdr:rowOff>
    </xdr:to>
    <xdr:sp macro="" textlink="">
      <xdr:nvSpPr>
        <xdr:cNvPr id="60074" name="Line 828">
          <a:extLst>
            <a:ext uri="{FF2B5EF4-FFF2-40B4-BE49-F238E27FC236}">
              <a16:creationId xmlns:a16="http://schemas.microsoft.com/office/drawing/2014/main" id="{00000000-0008-0000-0100-0000AAEA0000}"/>
            </a:ext>
          </a:extLst>
        </xdr:cNvPr>
        <xdr:cNvSpPr>
          <a:spLocks noChangeShapeType="1"/>
        </xdr:cNvSpPr>
      </xdr:nvSpPr>
      <xdr:spPr bwMode="auto">
        <a:xfrm>
          <a:off x="5172075" y="11220450"/>
          <a:ext cx="11811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2700">
              <a:solidFill>
                <a:srgbClr val="000000"/>
              </a:solidFill>
              <a:prstDash val="dash"/>
              <a:round/>
              <a:headEnd/>
              <a:tailEnd/>
            </a14:hiddenLine>
          </a:ext>
        </a:extLst>
      </xdr:spPr>
    </xdr:sp>
    <xdr:clientData/>
  </xdr:twoCellAnchor>
  <xdr:twoCellAnchor>
    <xdr:from>
      <xdr:col>5</xdr:col>
      <xdr:colOff>695325</xdr:colOff>
      <xdr:row>55</xdr:row>
      <xdr:rowOff>171450</xdr:rowOff>
    </xdr:from>
    <xdr:to>
      <xdr:col>6</xdr:col>
      <xdr:colOff>904875</xdr:colOff>
      <xdr:row>55</xdr:row>
      <xdr:rowOff>171450</xdr:rowOff>
    </xdr:to>
    <xdr:sp macro="" textlink="">
      <xdr:nvSpPr>
        <xdr:cNvPr id="60075" name="Line 829">
          <a:extLst>
            <a:ext uri="{FF2B5EF4-FFF2-40B4-BE49-F238E27FC236}">
              <a16:creationId xmlns:a16="http://schemas.microsoft.com/office/drawing/2014/main" id="{00000000-0008-0000-0100-0000ABEA0000}"/>
            </a:ext>
          </a:extLst>
        </xdr:cNvPr>
        <xdr:cNvSpPr>
          <a:spLocks noChangeShapeType="1"/>
        </xdr:cNvSpPr>
      </xdr:nvSpPr>
      <xdr:spPr bwMode="auto">
        <a:xfrm>
          <a:off x="5200650" y="11201400"/>
          <a:ext cx="11715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2700">
              <a:solidFill>
                <a:srgbClr val="000000"/>
              </a:solidFill>
              <a:prstDash val="dash"/>
              <a:round/>
              <a:headEnd/>
              <a:tailEnd/>
            </a14:hiddenLine>
          </a:ext>
        </a:extLst>
      </xdr:spPr>
    </xdr:sp>
    <xdr:clientData/>
  </xdr:twoCellAnchor>
  <xdr:twoCellAnchor>
    <xdr:from>
      <xdr:col>6</xdr:col>
      <xdr:colOff>600075</xdr:colOff>
      <xdr:row>26</xdr:row>
      <xdr:rowOff>142875</xdr:rowOff>
    </xdr:from>
    <xdr:to>
      <xdr:col>6</xdr:col>
      <xdr:colOff>714375</xdr:colOff>
      <xdr:row>28</xdr:row>
      <xdr:rowOff>152400</xdr:rowOff>
    </xdr:to>
    <xdr:sp macro="" textlink="">
      <xdr:nvSpPr>
        <xdr:cNvPr id="60076" name="Line 830">
          <a:extLst>
            <a:ext uri="{FF2B5EF4-FFF2-40B4-BE49-F238E27FC236}">
              <a16:creationId xmlns:a16="http://schemas.microsoft.com/office/drawing/2014/main" id="{00000000-0008-0000-0100-0000ACEA0000}"/>
            </a:ext>
          </a:extLst>
        </xdr:cNvPr>
        <xdr:cNvSpPr>
          <a:spLocks noChangeShapeType="1"/>
        </xdr:cNvSpPr>
      </xdr:nvSpPr>
      <xdr:spPr bwMode="auto">
        <a:xfrm flipH="1">
          <a:off x="6067425" y="5791200"/>
          <a:ext cx="114300" cy="390525"/>
        </a:xfrm>
        <a:prstGeom prst="line">
          <a:avLst/>
        </a:prstGeom>
        <a:noFill/>
        <a:ln w="3175">
          <a:solidFill>
            <a:srgbClr val="000000"/>
          </a:solidFill>
          <a:round/>
          <a:headEnd/>
          <a:tailEnd type="stealth" w="sm" len="med"/>
        </a:ln>
        <a:extLst>
          <a:ext uri="{909E8E84-426E-40DD-AFC4-6F175D3DCCD1}">
            <a14:hiddenFill xmlns:a14="http://schemas.microsoft.com/office/drawing/2010/main">
              <a:noFill/>
            </a14:hiddenFill>
          </a:ext>
        </a:extLst>
      </xdr:spPr>
    </xdr:sp>
    <xdr:clientData/>
  </xdr:twoCellAnchor>
  <xdr:twoCellAnchor>
    <xdr:from>
      <xdr:col>6</xdr:col>
      <xdr:colOff>523875</xdr:colOff>
      <xdr:row>26</xdr:row>
      <xdr:rowOff>19050</xdr:rowOff>
    </xdr:from>
    <xdr:to>
      <xdr:col>6</xdr:col>
      <xdr:colOff>723900</xdr:colOff>
      <xdr:row>26</xdr:row>
      <xdr:rowOff>152400</xdr:rowOff>
    </xdr:to>
    <xdr:sp macro="" textlink="">
      <xdr:nvSpPr>
        <xdr:cNvPr id="60077" name="Freeform 831">
          <a:extLst>
            <a:ext uri="{FF2B5EF4-FFF2-40B4-BE49-F238E27FC236}">
              <a16:creationId xmlns:a16="http://schemas.microsoft.com/office/drawing/2014/main" id="{00000000-0008-0000-0100-0000ADEA0000}"/>
            </a:ext>
          </a:extLst>
        </xdr:cNvPr>
        <xdr:cNvSpPr>
          <a:spLocks/>
        </xdr:cNvSpPr>
      </xdr:nvSpPr>
      <xdr:spPr bwMode="auto">
        <a:xfrm flipH="1">
          <a:off x="5991225" y="5667375"/>
          <a:ext cx="200025" cy="133350"/>
        </a:xfrm>
        <a:custGeom>
          <a:avLst/>
          <a:gdLst>
            <a:gd name="T0" fmla="*/ 2147483647 w 18"/>
            <a:gd name="T1" fmla="*/ 2147483647 h 9"/>
            <a:gd name="T2" fmla="*/ 0 w 18"/>
            <a:gd name="T3" fmla="*/ 2147483647 h 9"/>
            <a:gd name="T4" fmla="*/ 2147483647 w 18"/>
            <a:gd name="T5" fmla="*/ 0 h 9"/>
            <a:gd name="T6" fmla="*/ 2147483647 w 18"/>
            <a:gd name="T7" fmla="*/ 0 h 9"/>
            <a:gd name="T8" fmla="*/ 2147483647 w 18"/>
            <a:gd name="T9" fmla="*/ 0 h 9"/>
            <a:gd name="T10" fmla="*/ 2147483647 w 18"/>
            <a:gd name="T11" fmla="*/ 0 h 9"/>
            <a:gd name="T12" fmla="*/ 0 60000 65536"/>
            <a:gd name="T13" fmla="*/ 0 60000 65536"/>
            <a:gd name="T14" fmla="*/ 0 60000 65536"/>
            <a:gd name="T15" fmla="*/ 0 60000 65536"/>
            <a:gd name="T16" fmla="*/ 0 60000 65536"/>
            <a:gd name="T17" fmla="*/ 0 60000 65536"/>
            <a:gd name="T18" fmla="*/ 0 w 18"/>
            <a:gd name="T19" fmla="*/ 0 h 9"/>
            <a:gd name="T20" fmla="*/ 18 w 18"/>
            <a:gd name="T21" fmla="*/ 9 h 9"/>
          </a:gdLst>
          <a:ahLst/>
          <a:cxnLst>
            <a:cxn ang="T12">
              <a:pos x="T0" y="T1"/>
            </a:cxn>
            <a:cxn ang="T13">
              <a:pos x="T2" y="T3"/>
            </a:cxn>
            <a:cxn ang="T14">
              <a:pos x="T4" y="T5"/>
            </a:cxn>
            <a:cxn ang="T15">
              <a:pos x="T6" y="T7"/>
            </a:cxn>
            <a:cxn ang="T16">
              <a:pos x="T8" y="T9"/>
            </a:cxn>
            <a:cxn ang="T17">
              <a:pos x="T10" y="T11"/>
            </a:cxn>
          </a:cxnLst>
          <a:rect l="T18" t="T19" r="T20" b="T21"/>
          <a:pathLst>
            <a:path w="18" h="9">
              <a:moveTo>
                <a:pt x="1" y="9"/>
              </a:moveTo>
              <a:cubicBezTo>
                <a:pt x="0" y="6"/>
                <a:pt x="0" y="4"/>
                <a:pt x="0" y="3"/>
              </a:cubicBezTo>
              <a:cubicBezTo>
                <a:pt x="0" y="2"/>
                <a:pt x="2" y="0"/>
                <a:pt x="3" y="0"/>
              </a:cubicBezTo>
              <a:cubicBezTo>
                <a:pt x="4" y="0"/>
                <a:pt x="6" y="0"/>
                <a:pt x="8" y="0"/>
              </a:cubicBezTo>
              <a:cubicBezTo>
                <a:pt x="10" y="0"/>
                <a:pt x="11" y="0"/>
                <a:pt x="13" y="0"/>
              </a:cubicBezTo>
              <a:cubicBezTo>
                <a:pt x="15" y="0"/>
                <a:pt x="17" y="0"/>
                <a:pt x="18" y="0"/>
              </a:cubicBezTo>
            </a:path>
          </a:pathLst>
        </a:custGeom>
        <a:noFill/>
        <a:ln w="3175" cap="flat" cmpd="sng">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457200</xdr:colOff>
      <xdr:row>20</xdr:row>
      <xdr:rowOff>47625</xdr:rowOff>
    </xdr:from>
    <xdr:to>
      <xdr:col>3</xdr:col>
      <xdr:colOff>495300</xdr:colOff>
      <xdr:row>20</xdr:row>
      <xdr:rowOff>200025</xdr:rowOff>
    </xdr:to>
    <xdr:sp macro="" textlink="">
      <xdr:nvSpPr>
        <xdr:cNvPr id="60078" name="Line 832">
          <a:extLst>
            <a:ext uri="{FF2B5EF4-FFF2-40B4-BE49-F238E27FC236}">
              <a16:creationId xmlns:a16="http://schemas.microsoft.com/office/drawing/2014/main" id="{00000000-0008-0000-0100-0000AEEA0000}"/>
            </a:ext>
          </a:extLst>
        </xdr:cNvPr>
        <xdr:cNvSpPr>
          <a:spLocks noChangeShapeType="1"/>
        </xdr:cNvSpPr>
      </xdr:nvSpPr>
      <xdr:spPr bwMode="auto">
        <a:xfrm>
          <a:off x="2962275" y="4467225"/>
          <a:ext cx="38100" cy="152400"/>
        </a:xfrm>
        <a:prstGeom prst="line">
          <a:avLst/>
        </a:prstGeom>
        <a:noFill/>
        <a:ln w="3175">
          <a:solidFill>
            <a:srgbClr val="000000"/>
          </a:solidFill>
          <a:round/>
          <a:headEnd/>
          <a:tailEnd type="stealth" w="sm" len="med"/>
        </a:ln>
        <a:extLst>
          <a:ext uri="{909E8E84-426E-40DD-AFC4-6F175D3DCCD1}">
            <a14:hiddenFill xmlns:a14="http://schemas.microsoft.com/office/drawing/2010/main">
              <a:noFill/>
            </a14:hiddenFill>
          </a:ext>
        </a:extLst>
      </xdr:spPr>
    </xdr:sp>
    <xdr:clientData/>
  </xdr:twoCellAnchor>
  <xdr:twoCellAnchor>
    <xdr:from>
      <xdr:col>3</xdr:col>
      <xdr:colOff>438150</xdr:colOff>
      <xdr:row>19</xdr:row>
      <xdr:rowOff>104775</xdr:rowOff>
    </xdr:from>
    <xdr:to>
      <xdr:col>3</xdr:col>
      <xdr:colOff>771525</xdr:colOff>
      <xdr:row>20</xdr:row>
      <xdr:rowOff>47625</xdr:rowOff>
    </xdr:to>
    <xdr:sp macro="" textlink="">
      <xdr:nvSpPr>
        <xdr:cNvPr id="60079" name="Freeform 833">
          <a:extLst>
            <a:ext uri="{FF2B5EF4-FFF2-40B4-BE49-F238E27FC236}">
              <a16:creationId xmlns:a16="http://schemas.microsoft.com/office/drawing/2014/main" id="{00000000-0008-0000-0100-0000AFEA0000}"/>
            </a:ext>
          </a:extLst>
        </xdr:cNvPr>
        <xdr:cNvSpPr>
          <a:spLocks/>
        </xdr:cNvSpPr>
      </xdr:nvSpPr>
      <xdr:spPr bwMode="auto">
        <a:xfrm>
          <a:off x="2943225" y="4314825"/>
          <a:ext cx="333375" cy="152400"/>
        </a:xfrm>
        <a:custGeom>
          <a:avLst/>
          <a:gdLst>
            <a:gd name="T0" fmla="*/ 2147483647 w 18"/>
            <a:gd name="T1" fmla="*/ 2147483647 h 9"/>
            <a:gd name="T2" fmla="*/ 0 w 18"/>
            <a:gd name="T3" fmla="*/ 2147483647 h 9"/>
            <a:gd name="T4" fmla="*/ 2147483647 w 18"/>
            <a:gd name="T5" fmla="*/ 0 h 9"/>
            <a:gd name="T6" fmla="*/ 2147483647 w 18"/>
            <a:gd name="T7" fmla="*/ 0 h 9"/>
            <a:gd name="T8" fmla="*/ 2147483647 w 18"/>
            <a:gd name="T9" fmla="*/ 0 h 9"/>
            <a:gd name="T10" fmla="*/ 2147483647 w 18"/>
            <a:gd name="T11" fmla="*/ 0 h 9"/>
            <a:gd name="T12" fmla="*/ 0 60000 65536"/>
            <a:gd name="T13" fmla="*/ 0 60000 65536"/>
            <a:gd name="T14" fmla="*/ 0 60000 65536"/>
            <a:gd name="T15" fmla="*/ 0 60000 65536"/>
            <a:gd name="T16" fmla="*/ 0 60000 65536"/>
            <a:gd name="T17" fmla="*/ 0 60000 65536"/>
            <a:gd name="T18" fmla="*/ 0 w 18"/>
            <a:gd name="T19" fmla="*/ 0 h 9"/>
            <a:gd name="T20" fmla="*/ 18 w 18"/>
            <a:gd name="T21" fmla="*/ 9 h 9"/>
          </a:gdLst>
          <a:ahLst/>
          <a:cxnLst>
            <a:cxn ang="T12">
              <a:pos x="T0" y="T1"/>
            </a:cxn>
            <a:cxn ang="T13">
              <a:pos x="T2" y="T3"/>
            </a:cxn>
            <a:cxn ang="T14">
              <a:pos x="T4" y="T5"/>
            </a:cxn>
            <a:cxn ang="T15">
              <a:pos x="T6" y="T7"/>
            </a:cxn>
            <a:cxn ang="T16">
              <a:pos x="T8" y="T9"/>
            </a:cxn>
            <a:cxn ang="T17">
              <a:pos x="T10" y="T11"/>
            </a:cxn>
          </a:cxnLst>
          <a:rect l="T18" t="T19" r="T20" b="T21"/>
          <a:pathLst>
            <a:path w="18" h="9">
              <a:moveTo>
                <a:pt x="1" y="9"/>
              </a:moveTo>
              <a:cubicBezTo>
                <a:pt x="0" y="6"/>
                <a:pt x="0" y="4"/>
                <a:pt x="0" y="3"/>
              </a:cubicBezTo>
              <a:cubicBezTo>
                <a:pt x="0" y="2"/>
                <a:pt x="2" y="0"/>
                <a:pt x="3" y="0"/>
              </a:cubicBezTo>
              <a:cubicBezTo>
                <a:pt x="4" y="0"/>
                <a:pt x="6" y="0"/>
                <a:pt x="8" y="0"/>
              </a:cubicBezTo>
              <a:cubicBezTo>
                <a:pt x="10" y="0"/>
                <a:pt x="11" y="0"/>
                <a:pt x="13" y="0"/>
              </a:cubicBezTo>
              <a:cubicBezTo>
                <a:pt x="15" y="0"/>
                <a:pt x="17" y="0"/>
                <a:pt x="18" y="0"/>
              </a:cubicBezTo>
            </a:path>
          </a:pathLst>
        </a:custGeom>
        <a:noFill/>
        <a:ln w="3175" cap="flat" cmpd="sng">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838200</xdr:colOff>
      <xdr:row>31</xdr:row>
      <xdr:rowOff>0</xdr:rowOff>
    </xdr:from>
    <xdr:to>
      <xdr:col>5</xdr:col>
      <xdr:colOff>952500</xdr:colOff>
      <xdr:row>31</xdr:row>
      <xdr:rowOff>0</xdr:rowOff>
    </xdr:to>
    <xdr:sp macro="" textlink="">
      <xdr:nvSpPr>
        <xdr:cNvPr id="60080" name="Line 834">
          <a:extLst>
            <a:ext uri="{FF2B5EF4-FFF2-40B4-BE49-F238E27FC236}">
              <a16:creationId xmlns:a16="http://schemas.microsoft.com/office/drawing/2014/main" id="{00000000-0008-0000-0100-0000B0EA0000}"/>
            </a:ext>
          </a:extLst>
        </xdr:cNvPr>
        <xdr:cNvSpPr>
          <a:spLocks noChangeShapeType="1"/>
        </xdr:cNvSpPr>
      </xdr:nvSpPr>
      <xdr:spPr bwMode="auto">
        <a:xfrm>
          <a:off x="3343275" y="6600825"/>
          <a:ext cx="21145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2700">
              <a:solidFill>
                <a:srgbClr val="000000"/>
              </a:solidFill>
              <a:prstDash val="dash"/>
              <a:round/>
              <a:headEnd/>
              <a:tailEnd/>
            </a14:hiddenLine>
          </a:ext>
        </a:extLst>
      </xdr:spPr>
    </xdr:sp>
    <xdr:clientData/>
  </xdr:twoCellAnchor>
  <xdr:twoCellAnchor>
    <xdr:from>
      <xdr:col>3</xdr:col>
      <xdr:colOff>914400</xdr:colOff>
      <xdr:row>31</xdr:row>
      <xdr:rowOff>19050</xdr:rowOff>
    </xdr:from>
    <xdr:to>
      <xdr:col>5</xdr:col>
      <xdr:colOff>952500</xdr:colOff>
      <xdr:row>31</xdr:row>
      <xdr:rowOff>19050</xdr:rowOff>
    </xdr:to>
    <xdr:sp macro="" textlink="">
      <xdr:nvSpPr>
        <xdr:cNvPr id="60081" name="Line 835">
          <a:extLst>
            <a:ext uri="{FF2B5EF4-FFF2-40B4-BE49-F238E27FC236}">
              <a16:creationId xmlns:a16="http://schemas.microsoft.com/office/drawing/2014/main" id="{00000000-0008-0000-0100-0000B1EA0000}"/>
            </a:ext>
          </a:extLst>
        </xdr:cNvPr>
        <xdr:cNvSpPr>
          <a:spLocks noChangeShapeType="1"/>
        </xdr:cNvSpPr>
      </xdr:nvSpPr>
      <xdr:spPr bwMode="auto">
        <a:xfrm flipH="1">
          <a:off x="3419475" y="6619875"/>
          <a:ext cx="2038350" cy="0"/>
        </a:xfrm>
        <a:prstGeom prst="line">
          <a:avLst/>
        </a:prstGeom>
        <a:noFill/>
        <a:ln w="3175">
          <a:solidFill>
            <a:srgbClr val="000000"/>
          </a:solidFill>
          <a:round/>
          <a:headEnd type="stealth" w="sm" len="med"/>
          <a:tailEnd type="stealth" w="sm" len="med"/>
        </a:ln>
        <a:extLst>
          <a:ext uri="{909E8E84-426E-40DD-AFC4-6F175D3DCCD1}">
            <a14:hiddenFill xmlns:a14="http://schemas.microsoft.com/office/drawing/2010/main">
              <a:noFill/>
            </a14:hiddenFill>
          </a:ext>
        </a:extLst>
      </xdr:spPr>
    </xdr:sp>
    <xdr:clientData/>
  </xdr:twoCellAnchor>
  <xdr:twoCellAnchor>
    <xdr:from>
      <xdr:col>3</xdr:col>
      <xdr:colOff>428625</xdr:colOff>
      <xdr:row>27</xdr:row>
      <xdr:rowOff>66675</xdr:rowOff>
    </xdr:from>
    <xdr:to>
      <xdr:col>4</xdr:col>
      <xdr:colOff>95250</xdr:colOff>
      <xdr:row>27</xdr:row>
      <xdr:rowOff>66675</xdr:rowOff>
    </xdr:to>
    <xdr:sp macro="" textlink="">
      <xdr:nvSpPr>
        <xdr:cNvPr id="60082" name="Line 836">
          <a:extLst>
            <a:ext uri="{FF2B5EF4-FFF2-40B4-BE49-F238E27FC236}">
              <a16:creationId xmlns:a16="http://schemas.microsoft.com/office/drawing/2014/main" id="{00000000-0008-0000-0100-0000B2EA0000}"/>
            </a:ext>
          </a:extLst>
        </xdr:cNvPr>
        <xdr:cNvSpPr>
          <a:spLocks noChangeShapeType="1"/>
        </xdr:cNvSpPr>
      </xdr:nvSpPr>
      <xdr:spPr bwMode="auto">
        <a:xfrm flipH="1">
          <a:off x="2933700" y="5915025"/>
          <a:ext cx="62865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571500</xdr:colOff>
      <xdr:row>24</xdr:row>
      <xdr:rowOff>114300</xdr:rowOff>
    </xdr:from>
    <xdr:to>
      <xdr:col>3</xdr:col>
      <xdr:colOff>714375</xdr:colOff>
      <xdr:row>25</xdr:row>
      <xdr:rowOff>95250</xdr:rowOff>
    </xdr:to>
    <xdr:sp macro="" textlink="">
      <xdr:nvSpPr>
        <xdr:cNvPr id="60083" name="Freeform 837">
          <a:extLst>
            <a:ext uri="{FF2B5EF4-FFF2-40B4-BE49-F238E27FC236}">
              <a16:creationId xmlns:a16="http://schemas.microsoft.com/office/drawing/2014/main" id="{00000000-0008-0000-0100-0000B3EA0000}"/>
            </a:ext>
          </a:extLst>
        </xdr:cNvPr>
        <xdr:cNvSpPr>
          <a:spLocks/>
        </xdr:cNvSpPr>
      </xdr:nvSpPr>
      <xdr:spPr bwMode="auto">
        <a:xfrm>
          <a:off x="3076575" y="5372100"/>
          <a:ext cx="142875" cy="180975"/>
        </a:xfrm>
        <a:custGeom>
          <a:avLst/>
          <a:gdLst>
            <a:gd name="T0" fmla="*/ 2147483647 w 18"/>
            <a:gd name="T1" fmla="*/ 0 h 12"/>
            <a:gd name="T2" fmla="*/ 2147483647 w 18"/>
            <a:gd name="T3" fmla="*/ 2147483647 h 12"/>
            <a:gd name="T4" fmla="*/ 2147483647 w 18"/>
            <a:gd name="T5" fmla="*/ 2147483647 h 12"/>
            <a:gd name="T6" fmla="*/ 2147483647 w 18"/>
            <a:gd name="T7" fmla="*/ 2147483647 h 12"/>
            <a:gd name="T8" fmla="*/ 0 w 18"/>
            <a:gd name="T9" fmla="*/ 2147483647 h 12"/>
            <a:gd name="T10" fmla="*/ 0 60000 65536"/>
            <a:gd name="T11" fmla="*/ 0 60000 65536"/>
            <a:gd name="T12" fmla="*/ 0 60000 65536"/>
            <a:gd name="T13" fmla="*/ 0 60000 65536"/>
            <a:gd name="T14" fmla="*/ 0 60000 65536"/>
            <a:gd name="T15" fmla="*/ 0 w 18"/>
            <a:gd name="T16" fmla="*/ 0 h 12"/>
            <a:gd name="T17" fmla="*/ 18 w 18"/>
            <a:gd name="T18" fmla="*/ 12 h 12"/>
          </a:gdLst>
          <a:ahLst/>
          <a:cxnLst>
            <a:cxn ang="T10">
              <a:pos x="T0" y="T1"/>
            </a:cxn>
            <a:cxn ang="T11">
              <a:pos x="T2" y="T3"/>
            </a:cxn>
            <a:cxn ang="T12">
              <a:pos x="T4" y="T5"/>
            </a:cxn>
            <a:cxn ang="T13">
              <a:pos x="T6" y="T7"/>
            </a:cxn>
            <a:cxn ang="T14">
              <a:pos x="T8" y="T9"/>
            </a:cxn>
          </a:cxnLst>
          <a:rect l="T15" t="T16" r="T17" b="T18"/>
          <a:pathLst>
            <a:path w="18" h="12">
              <a:moveTo>
                <a:pt x="18" y="0"/>
              </a:moveTo>
              <a:cubicBezTo>
                <a:pt x="17" y="1"/>
                <a:pt x="17" y="2"/>
                <a:pt x="16" y="3"/>
              </a:cubicBezTo>
              <a:cubicBezTo>
                <a:pt x="15" y="4"/>
                <a:pt x="14" y="6"/>
                <a:pt x="13" y="7"/>
              </a:cubicBezTo>
              <a:cubicBezTo>
                <a:pt x="12" y="8"/>
                <a:pt x="9" y="10"/>
                <a:pt x="7" y="11"/>
              </a:cubicBezTo>
              <a:cubicBezTo>
                <a:pt x="5" y="12"/>
                <a:pt x="2" y="12"/>
                <a:pt x="0" y="12"/>
              </a:cubicBezTo>
            </a:path>
          </a:pathLst>
        </a:custGeom>
        <a:noFill/>
        <a:ln w="3175" cap="flat" cmpd="sng">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123825</xdr:colOff>
      <xdr:row>30</xdr:row>
      <xdr:rowOff>104775</xdr:rowOff>
    </xdr:from>
    <xdr:to>
      <xdr:col>7</xdr:col>
      <xdr:colOff>285750</xdr:colOff>
      <xdr:row>30</xdr:row>
      <xdr:rowOff>104775</xdr:rowOff>
    </xdr:to>
    <xdr:sp macro="" textlink="">
      <xdr:nvSpPr>
        <xdr:cNvPr id="60084" name="Line 838">
          <a:extLst>
            <a:ext uri="{FF2B5EF4-FFF2-40B4-BE49-F238E27FC236}">
              <a16:creationId xmlns:a16="http://schemas.microsoft.com/office/drawing/2014/main" id="{00000000-0008-0000-0100-0000B4EA0000}"/>
            </a:ext>
          </a:extLst>
        </xdr:cNvPr>
        <xdr:cNvSpPr>
          <a:spLocks noChangeShapeType="1"/>
        </xdr:cNvSpPr>
      </xdr:nvSpPr>
      <xdr:spPr bwMode="auto">
        <a:xfrm flipH="1">
          <a:off x="6553200" y="6515100"/>
          <a:ext cx="16192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285750</xdr:colOff>
      <xdr:row>29</xdr:row>
      <xdr:rowOff>171450</xdr:rowOff>
    </xdr:from>
    <xdr:to>
      <xdr:col>7</xdr:col>
      <xdr:colOff>285750</xdr:colOff>
      <xdr:row>30</xdr:row>
      <xdr:rowOff>104775</xdr:rowOff>
    </xdr:to>
    <xdr:sp macro="" textlink="">
      <xdr:nvSpPr>
        <xdr:cNvPr id="60085" name="Line 839">
          <a:extLst>
            <a:ext uri="{FF2B5EF4-FFF2-40B4-BE49-F238E27FC236}">
              <a16:creationId xmlns:a16="http://schemas.microsoft.com/office/drawing/2014/main" id="{00000000-0008-0000-0100-0000B5EA0000}"/>
            </a:ext>
          </a:extLst>
        </xdr:cNvPr>
        <xdr:cNvSpPr>
          <a:spLocks noChangeShapeType="1"/>
        </xdr:cNvSpPr>
      </xdr:nvSpPr>
      <xdr:spPr bwMode="auto">
        <a:xfrm>
          <a:off x="6715125" y="6391275"/>
          <a:ext cx="0" cy="1238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95250</xdr:colOff>
      <xdr:row>30</xdr:row>
      <xdr:rowOff>104775</xdr:rowOff>
    </xdr:from>
    <xdr:to>
      <xdr:col>7</xdr:col>
      <xdr:colOff>400050</xdr:colOff>
      <xdr:row>31</xdr:row>
      <xdr:rowOff>114300</xdr:rowOff>
    </xdr:to>
    <xdr:sp macro="" textlink="">
      <xdr:nvSpPr>
        <xdr:cNvPr id="9032" name="Text Box 840">
          <a:extLst>
            <a:ext uri="{FF2B5EF4-FFF2-40B4-BE49-F238E27FC236}">
              <a16:creationId xmlns:a16="http://schemas.microsoft.com/office/drawing/2014/main" id="{00000000-0008-0000-0100-000048230000}"/>
            </a:ext>
          </a:extLst>
        </xdr:cNvPr>
        <xdr:cNvSpPr txBox="1">
          <a:spLocks noChangeArrowheads="1"/>
        </xdr:cNvSpPr>
      </xdr:nvSpPr>
      <xdr:spPr bwMode="auto">
        <a:xfrm>
          <a:off x="6524625" y="6515100"/>
          <a:ext cx="304800" cy="200025"/>
        </a:xfrm>
        <a:prstGeom prst="rect">
          <a:avLst/>
        </a:prstGeom>
        <a:noFill/>
        <a:ln w="12700">
          <a:noFill/>
          <a:prstDash val="dash"/>
          <a:miter lim="800000"/>
          <a:headEnd/>
          <a:tailEnd/>
        </a:ln>
        <a:effec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2.5</a:t>
          </a:r>
        </a:p>
        <a:p>
          <a:pPr algn="l" rtl="0">
            <a:defRPr sz="1000"/>
          </a:pPr>
          <a:endParaRPr lang="en-US" sz="1100" b="0" i="0" u="none" strike="noStrike" baseline="0">
            <a:solidFill>
              <a:srgbClr val="000000"/>
            </a:solidFill>
            <a:latin typeface="Arial"/>
            <a:cs typeface="Arial"/>
          </a:endParaRPr>
        </a:p>
      </xdr:txBody>
    </xdr:sp>
    <xdr:clientData/>
  </xdr:twoCellAnchor>
  <xdr:twoCellAnchor>
    <xdr:from>
      <xdr:col>7</xdr:col>
      <xdr:colOff>285750</xdr:colOff>
      <xdr:row>29</xdr:row>
      <xdr:rowOff>123825</xdr:rowOff>
    </xdr:from>
    <xdr:to>
      <xdr:col>7</xdr:col>
      <xdr:colOff>409575</xdr:colOff>
      <xdr:row>30</xdr:row>
      <xdr:rowOff>123825</xdr:rowOff>
    </xdr:to>
    <xdr:sp macro="" textlink="">
      <xdr:nvSpPr>
        <xdr:cNvPr id="9033" name="Text Box 841">
          <a:extLst>
            <a:ext uri="{FF2B5EF4-FFF2-40B4-BE49-F238E27FC236}">
              <a16:creationId xmlns:a16="http://schemas.microsoft.com/office/drawing/2014/main" id="{00000000-0008-0000-0100-000049230000}"/>
            </a:ext>
          </a:extLst>
        </xdr:cNvPr>
        <xdr:cNvSpPr txBox="1">
          <a:spLocks noChangeArrowheads="1"/>
        </xdr:cNvSpPr>
      </xdr:nvSpPr>
      <xdr:spPr bwMode="auto">
        <a:xfrm>
          <a:off x="6715125" y="6343650"/>
          <a:ext cx="123825" cy="190500"/>
        </a:xfrm>
        <a:prstGeom prst="rect">
          <a:avLst/>
        </a:prstGeom>
        <a:noFill/>
        <a:ln w="12700">
          <a:noFill/>
          <a:prstDash val="dash"/>
          <a:miter lim="800000"/>
          <a:headEnd/>
          <a:tailEnd/>
        </a:ln>
        <a:effec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1</a:t>
          </a:r>
        </a:p>
      </xdr:txBody>
    </xdr:sp>
    <xdr:clientData/>
  </xdr:twoCellAnchor>
  <xdr:twoCellAnchor>
    <xdr:from>
      <xdr:col>7</xdr:col>
      <xdr:colOff>885825</xdr:colOff>
      <xdr:row>56</xdr:row>
      <xdr:rowOff>0</xdr:rowOff>
    </xdr:from>
    <xdr:to>
      <xdr:col>9</xdr:col>
      <xdr:colOff>361950</xdr:colOff>
      <xdr:row>56</xdr:row>
      <xdr:rowOff>0</xdr:rowOff>
    </xdr:to>
    <xdr:sp macro="" textlink="">
      <xdr:nvSpPr>
        <xdr:cNvPr id="60088" name="Line 842">
          <a:extLst>
            <a:ext uri="{FF2B5EF4-FFF2-40B4-BE49-F238E27FC236}">
              <a16:creationId xmlns:a16="http://schemas.microsoft.com/office/drawing/2014/main" id="{00000000-0008-0000-0100-0000B8EA0000}"/>
            </a:ext>
          </a:extLst>
        </xdr:cNvPr>
        <xdr:cNvSpPr>
          <a:spLocks noChangeShapeType="1"/>
        </xdr:cNvSpPr>
      </xdr:nvSpPr>
      <xdr:spPr bwMode="auto">
        <a:xfrm>
          <a:off x="7315200" y="11220450"/>
          <a:ext cx="1400175" cy="0"/>
        </a:xfrm>
        <a:prstGeom prst="line">
          <a:avLst/>
        </a:prstGeom>
        <a:noFill/>
        <a:ln w="1270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7</xdr:col>
      <xdr:colOff>352425</xdr:colOff>
      <xdr:row>57</xdr:row>
      <xdr:rowOff>76200</xdr:rowOff>
    </xdr:from>
    <xdr:to>
      <xdr:col>9</xdr:col>
      <xdr:colOff>361950</xdr:colOff>
      <xdr:row>57</xdr:row>
      <xdr:rowOff>76200</xdr:rowOff>
    </xdr:to>
    <xdr:sp macro="" textlink="">
      <xdr:nvSpPr>
        <xdr:cNvPr id="60089" name="Line 843">
          <a:extLst>
            <a:ext uri="{FF2B5EF4-FFF2-40B4-BE49-F238E27FC236}">
              <a16:creationId xmlns:a16="http://schemas.microsoft.com/office/drawing/2014/main" id="{00000000-0008-0000-0100-0000B9EA0000}"/>
            </a:ext>
          </a:extLst>
        </xdr:cNvPr>
        <xdr:cNvSpPr>
          <a:spLocks noChangeShapeType="1"/>
        </xdr:cNvSpPr>
      </xdr:nvSpPr>
      <xdr:spPr bwMode="auto">
        <a:xfrm>
          <a:off x="6781800" y="11487150"/>
          <a:ext cx="1933575" cy="0"/>
        </a:xfrm>
        <a:prstGeom prst="line">
          <a:avLst/>
        </a:prstGeom>
        <a:noFill/>
        <a:ln w="1270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685800</xdr:colOff>
      <xdr:row>55</xdr:row>
      <xdr:rowOff>171450</xdr:rowOff>
    </xdr:from>
    <xdr:to>
      <xdr:col>6</xdr:col>
      <xdr:colOff>904875</xdr:colOff>
      <xdr:row>55</xdr:row>
      <xdr:rowOff>171450</xdr:rowOff>
    </xdr:to>
    <xdr:sp macro="" textlink="">
      <xdr:nvSpPr>
        <xdr:cNvPr id="60090" name="Line 844">
          <a:extLst>
            <a:ext uri="{FF2B5EF4-FFF2-40B4-BE49-F238E27FC236}">
              <a16:creationId xmlns:a16="http://schemas.microsoft.com/office/drawing/2014/main" id="{00000000-0008-0000-0100-0000BAEA0000}"/>
            </a:ext>
          </a:extLst>
        </xdr:cNvPr>
        <xdr:cNvSpPr>
          <a:spLocks noChangeShapeType="1"/>
        </xdr:cNvSpPr>
      </xdr:nvSpPr>
      <xdr:spPr bwMode="auto">
        <a:xfrm>
          <a:off x="5191125" y="11201400"/>
          <a:ext cx="1181100" cy="0"/>
        </a:xfrm>
        <a:prstGeom prst="line">
          <a:avLst/>
        </a:prstGeom>
        <a:noFill/>
        <a:ln w="1270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504825</xdr:colOff>
      <xdr:row>58</xdr:row>
      <xdr:rowOff>0</xdr:rowOff>
    </xdr:from>
    <xdr:to>
      <xdr:col>6</xdr:col>
      <xdr:colOff>923925</xdr:colOff>
      <xdr:row>58</xdr:row>
      <xdr:rowOff>0</xdr:rowOff>
    </xdr:to>
    <xdr:sp macro="" textlink="">
      <xdr:nvSpPr>
        <xdr:cNvPr id="60091" name="Line 845">
          <a:extLst>
            <a:ext uri="{FF2B5EF4-FFF2-40B4-BE49-F238E27FC236}">
              <a16:creationId xmlns:a16="http://schemas.microsoft.com/office/drawing/2014/main" id="{00000000-0008-0000-0100-0000BBEA0000}"/>
            </a:ext>
          </a:extLst>
        </xdr:cNvPr>
        <xdr:cNvSpPr>
          <a:spLocks noChangeShapeType="1"/>
        </xdr:cNvSpPr>
      </xdr:nvSpPr>
      <xdr:spPr bwMode="auto">
        <a:xfrm>
          <a:off x="5010150" y="11591925"/>
          <a:ext cx="1381125" cy="0"/>
        </a:xfrm>
        <a:prstGeom prst="line">
          <a:avLst/>
        </a:prstGeom>
        <a:noFill/>
        <a:ln w="1270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533400</xdr:colOff>
      <xdr:row>60</xdr:row>
      <xdr:rowOff>0</xdr:rowOff>
    </xdr:from>
    <xdr:to>
      <xdr:col>6</xdr:col>
      <xdr:colOff>904875</xdr:colOff>
      <xdr:row>60</xdr:row>
      <xdr:rowOff>0</xdr:rowOff>
    </xdr:to>
    <xdr:sp macro="" textlink="">
      <xdr:nvSpPr>
        <xdr:cNvPr id="60092" name="Line 846">
          <a:extLst>
            <a:ext uri="{FF2B5EF4-FFF2-40B4-BE49-F238E27FC236}">
              <a16:creationId xmlns:a16="http://schemas.microsoft.com/office/drawing/2014/main" id="{00000000-0008-0000-0100-0000BCEA0000}"/>
            </a:ext>
          </a:extLst>
        </xdr:cNvPr>
        <xdr:cNvSpPr>
          <a:spLocks noChangeShapeType="1"/>
        </xdr:cNvSpPr>
      </xdr:nvSpPr>
      <xdr:spPr bwMode="auto">
        <a:xfrm>
          <a:off x="5038725" y="11934825"/>
          <a:ext cx="1333500" cy="0"/>
        </a:xfrm>
        <a:prstGeom prst="line">
          <a:avLst/>
        </a:prstGeom>
        <a:noFill/>
        <a:ln w="1270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61</xdr:row>
      <xdr:rowOff>142875</xdr:rowOff>
    </xdr:from>
    <xdr:to>
      <xdr:col>6</xdr:col>
      <xdr:colOff>904875</xdr:colOff>
      <xdr:row>61</xdr:row>
      <xdr:rowOff>142875</xdr:rowOff>
    </xdr:to>
    <xdr:sp macro="" textlink="">
      <xdr:nvSpPr>
        <xdr:cNvPr id="60093" name="Line 847">
          <a:extLst>
            <a:ext uri="{FF2B5EF4-FFF2-40B4-BE49-F238E27FC236}">
              <a16:creationId xmlns:a16="http://schemas.microsoft.com/office/drawing/2014/main" id="{00000000-0008-0000-0100-0000BDEA0000}"/>
            </a:ext>
          </a:extLst>
        </xdr:cNvPr>
        <xdr:cNvSpPr>
          <a:spLocks noChangeShapeType="1"/>
        </xdr:cNvSpPr>
      </xdr:nvSpPr>
      <xdr:spPr bwMode="auto">
        <a:xfrm>
          <a:off x="5143500" y="12249150"/>
          <a:ext cx="1228725" cy="0"/>
        </a:xfrm>
        <a:prstGeom prst="line">
          <a:avLst/>
        </a:prstGeom>
        <a:noFill/>
        <a:ln w="1270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7</xdr:col>
      <xdr:colOff>333375</xdr:colOff>
      <xdr:row>58</xdr:row>
      <xdr:rowOff>142875</xdr:rowOff>
    </xdr:from>
    <xdr:to>
      <xdr:col>9</xdr:col>
      <xdr:colOff>371475</xdr:colOff>
      <xdr:row>58</xdr:row>
      <xdr:rowOff>142875</xdr:rowOff>
    </xdr:to>
    <xdr:sp macro="" textlink="">
      <xdr:nvSpPr>
        <xdr:cNvPr id="60094" name="Line 848">
          <a:extLst>
            <a:ext uri="{FF2B5EF4-FFF2-40B4-BE49-F238E27FC236}">
              <a16:creationId xmlns:a16="http://schemas.microsoft.com/office/drawing/2014/main" id="{00000000-0008-0000-0100-0000BEEA0000}"/>
            </a:ext>
          </a:extLst>
        </xdr:cNvPr>
        <xdr:cNvSpPr>
          <a:spLocks noChangeShapeType="1"/>
        </xdr:cNvSpPr>
      </xdr:nvSpPr>
      <xdr:spPr bwMode="auto">
        <a:xfrm>
          <a:off x="6762750" y="11734800"/>
          <a:ext cx="1962150" cy="0"/>
        </a:xfrm>
        <a:prstGeom prst="line">
          <a:avLst/>
        </a:prstGeom>
        <a:noFill/>
        <a:ln w="1270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161925</xdr:rowOff>
    </xdr:from>
    <xdr:to>
      <xdr:col>5</xdr:col>
      <xdr:colOff>695325</xdr:colOff>
      <xdr:row>56</xdr:row>
      <xdr:rowOff>9525</xdr:rowOff>
    </xdr:to>
    <xdr:sp macro="" textlink="">
      <xdr:nvSpPr>
        <xdr:cNvPr id="9041" name="Text Box 849">
          <a:extLst>
            <a:ext uri="{FF2B5EF4-FFF2-40B4-BE49-F238E27FC236}">
              <a16:creationId xmlns:a16="http://schemas.microsoft.com/office/drawing/2014/main" id="{00000000-0008-0000-0100-000051230000}"/>
            </a:ext>
          </a:extLst>
        </xdr:cNvPr>
        <xdr:cNvSpPr txBox="1">
          <a:spLocks noChangeArrowheads="1"/>
        </xdr:cNvSpPr>
      </xdr:nvSpPr>
      <xdr:spPr bwMode="auto">
        <a:xfrm>
          <a:off x="4505325" y="11001375"/>
          <a:ext cx="695325" cy="228600"/>
        </a:xfrm>
        <a:prstGeom prst="rect">
          <a:avLst/>
        </a:prstGeom>
        <a:noFill/>
        <a:ln w="12700">
          <a:noFill/>
          <a:prstDash val="dash"/>
          <a:miter lim="800000"/>
          <a:headEnd/>
          <a:tailEnd/>
        </a:ln>
        <a:effec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Designed</a:t>
          </a:r>
          <a:r>
            <a:rPr lang="en-US" sz="1200" b="0" i="0" u="none" strike="noStrike" baseline="0">
              <a:solidFill>
                <a:srgbClr val="000000"/>
              </a:solidFill>
              <a:latin typeface="Arial"/>
              <a:cs typeface="Arial"/>
            </a:rPr>
            <a:t>:</a:t>
          </a:r>
        </a:p>
      </xdr:txBody>
    </xdr:sp>
    <xdr:clientData/>
  </xdr:twoCellAnchor>
  <xdr:twoCellAnchor>
    <xdr:from>
      <xdr:col>1</xdr:col>
      <xdr:colOff>457200</xdr:colOff>
      <xdr:row>37</xdr:row>
      <xdr:rowOff>0</xdr:rowOff>
    </xdr:from>
    <xdr:to>
      <xdr:col>3</xdr:col>
      <xdr:colOff>76200</xdr:colOff>
      <xdr:row>37</xdr:row>
      <xdr:rowOff>0</xdr:rowOff>
    </xdr:to>
    <xdr:sp macro="" textlink="">
      <xdr:nvSpPr>
        <xdr:cNvPr id="60096" name="Line 850">
          <a:extLst>
            <a:ext uri="{FF2B5EF4-FFF2-40B4-BE49-F238E27FC236}">
              <a16:creationId xmlns:a16="http://schemas.microsoft.com/office/drawing/2014/main" id="{00000000-0008-0000-0100-0000C0EA0000}"/>
            </a:ext>
          </a:extLst>
        </xdr:cNvPr>
        <xdr:cNvSpPr>
          <a:spLocks noChangeShapeType="1"/>
        </xdr:cNvSpPr>
      </xdr:nvSpPr>
      <xdr:spPr bwMode="auto">
        <a:xfrm>
          <a:off x="1038225" y="7762875"/>
          <a:ext cx="1543050" cy="0"/>
        </a:xfrm>
        <a:prstGeom prst="line">
          <a:avLst/>
        </a:prstGeom>
        <a:noFill/>
        <a:ln w="3175">
          <a:solidFill>
            <a:srgbClr val="000000"/>
          </a:solidFill>
          <a:round/>
          <a:headEnd type="stealth" w="sm" len="med"/>
          <a:tailEnd type="stealth" w="sm" len="med"/>
        </a:ln>
        <a:extLst>
          <a:ext uri="{909E8E84-426E-40DD-AFC4-6F175D3DCCD1}">
            <a14:hiddenFill xmlns:a14="http://schemas.microsoft.com/office/drawing/2010/main">
              <a:noFill/>
            </a14:hiddenFill>
          </a:ext>
        </a:extLst>
      </xdr:spPr>
    </xdr:sp>
    <xdr:clientData/>
  </xdr:twoCellAnchor>
  <xdr:twoCellAnchor>
    <xdr:from>
      <xdr:col>3</xdr:col>
      <xdr:colOff>76200</xdr:colOff>
      <xdr:row>36</xdr:row>
      <xdr:rowOff>152400</xdr:rowOff>
    </xdr:from>
    <xdr:to>
      <xdr:col>3</xdr:col>
      <xdr:colOff>76200</xdr:colOff>
      <xdr:row>38</xdr:row>
      <xdr:rowOff>104775</xdr:rowOff>
    </xdr:to>
    <xdr:sp macro="" textlink="">
      <xdr:nvSpPr>
        <xdr:cNvPr id="60097" name="Line 851">
          <a:extLst>
            <a:ext uri="{FF2B5EF4-FFF2-40B4-BE49-F238E27FC236}">
              <a16:creationId xmlns:a16="http://schemas.microsoft.com/office/drawing/2014/main" id="{00000000-0008-0000-0100-0000C1EA0000}"/>
            </a:ext>
          </a:extLst>
        </xdr:cNvPr>
        <xdr:cNvSpPr>
          <a:spLocks noChangeShapeType="1"/>
        </xdr:cNvSpPr>
      </xdr:nvSpPr>
      <xdr:spPr bwMode="auto">
        <a:xfrm>
          <a:off x="2581275" y="7724775"/>
          <a:ext cx="0" cy="3238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457200</xdr:colOff>
      <xdr:row>36</xdr:row>
      <xdr:rowOff>161925</xdr:rowOff>
    </xdr:from>
    <xdr:to>
      <xdr:col>1</xdr:col>
      <xdr:colOff>457200</xdr:colOff>
      <xdr:row>38</xdr:row>
      <xdr:rowOff>95250</xdr:rowOff>
    </xdr:to>
    <xdr:sp macro="" textlink="">
      <xdr:nvSpPr>
        <xdr:cNvPr id="60098" name="Line 852">
          <a:extLst>
            <a:ext uri="{FF2B5EF4-FFF2-40B4-BE49-F238E27FC236}">
              <a16:creationId xmlns:a16="http://schemas.microsoft.com/office/drawing/2014/main" id="{00000000-0008-0000-0100-0000C2EA0000}"/>
            </a:ext>
          </a:extLst>
        </xdr:cNvPr>
        <xdr:cNvSpPr>
          <a:spLocks noChangeShapeType="1"/>
        </xdr:cNvSpPr>
      </xdr:nvSpPr>
      <xdr:spPr bwMode="auto">
        <a:xfrm flipV="1">
          <a:off x="1038225" y="7734300"/>
          <a:ext cx="0" cy="304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647700</xdr:colOff>
      <xdr:row>36</xdr:row>
      <xdr:rowOff>180975</xdr:rowOff>
    </xdr:from>
    <xdr:to>
      <xdr:col>7</xdr:col>
      <xdr:colOff>266700</xdr:colOff>
      <xdr:row>36</xdr:row>
      <xdr:rowOff>180975</xdr:rowOff>
    </xdr:to>
    <xdr:sp macro="" textlink="">
      <xdr:nvSpPr>
        <xdr:cNvPr id="60099" name="Line 853">
          <a:extLst>
            <a:ext uri="{FF2B5EF4-FFF2-40B4-BE49-F238E27FC236}">
              <a16:creationId xmlns:a16="http://schemas.microsoft.com/office/drawing/2014/main" id="{00000000-0008-0000-0100-0000C3EA0000}"/>
            </a:ext>
          </a:extLst>
        </xdr:cNvPr>
        <xdr:cNvSpPr>
          <a:spLocks noChangeShapeType="1"/>
        </xdr:cNvSpPr>
      </xdr:nvSpPr>
      <xdr:spPr bwMode="auto">
        <a:xfrm>
          <a:off x="5153025" y="7753350"/>
          <a:ext cx="1543050" cy="0"/>
        </a:xfrm>
        <a:prstGeom prst="line">
          <a:avLst/>
        </a:prstGeom>
        <a:noFill/>
        <a:ln w="3175">
          <a:solidFill>
            <a:srgbClr val="000000"/>
          </a:solidFill>
          <a:round/>
          <a:headEnd type="stealth" w="sm" len="med"/>
          <a:tailEnd type="stealth" w="sm" len="med"/>
        </a:ln>
        <a:extLst>
          <a:ext uri="{909E8E84-426E-40DD-AFC4-6F175D3DCCD1}">
            <a14:hiddenFill xmlns:a14="http://schemas.microsoft.com/office/drawing/2010/main">
              <a:noFill/>
            </a14:hiddenFill>
          </a:ext>
        </a:extLst>
      </xdr:spPr>
    </xdr:sp>
    <xdr:clientData/>
  </xdr:twoCellAnchor>
  <xdr:twoCellAnchor>
    <xdr:from>
      <xdr:col>7</xdr:col>
      <xdr:colOff>257175</xdr:colOff>
      <xdr:row>36</xdr:row>
      <xdr:rowOff>142875</xdr:rowOff>
    </xdr:from>
    <xdr:to>
      <xdr:col>7</xdr:col>
      <xdr:colOff>257175</xdr:colOff>
      <xdr:row>38</xdr:row>
      <xdr:rowOff>38100</xdr:rowOff>
    </xdr:to>
    <xdr:sp macro="" textlink="">
      <xdr:nvSpPr>
        <xdr:cNvPr id="60100" name="Line 854">
          <a:extLst>
            <a:ext uri="{FF2B5EF4-FFF2-40B4-BE49-F238E27FC236}">
              <a16:creationId xmlns:a16="http://schemas.microsoft.com/office/drawing/2014/main" id="{00000000-0008-0000-0100-0000C4EA0000}"/>
            </a:ext>
          </a:extLst>
        </xdr:cNvPr>
        <xdr:cNvSpPr>
          <a:spLocks noChangeShapeType="1"/>
        </xdr:cNvSpPr>
      </xdr:nvSpPr>
      <xdr:spPr bwMode="auto">
        <a:xfrm>
          <a:off x="6686550" y="7715250"/>
          <a:ext cx="0" cy="2667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36</xdr:row>
      <xdr:rowOff>142875</xdr:rowOff>
    </xdr:from>
    <xdr:to>
      <xdr:col>5</xdr:col>
      <xdr:colOff>638175</xdr:colOff>
      <xdr:row>38</xdr:row>
      <xdr:rowOff>28575</xdr:rowOff>
    </xdr:to>
    <xdr:sp macro="" textlink="">
      <xdr:nvSpPr>
        <xdr:cNvPr id="60101" name="Line 855">
          <a:extLst>
            <a:ext uri="{FF2B5EF4-FFF2-40B4-BE49-F238E27FC236}">
              <a16:creationId xmlns:a16="http://schemas.microsoft.com/office/drawing/2014/main" id="{00000000-0008-0000-0100-0000C5EA0000}"/>
            </a:ext>
          </a:extLst>
        </xdr:cNvPr>
        <xdr:cNvSpPr>
          <a:spLocks noChangeShapeType="1"/>
        </xdr:cNvSpPr>
      </xdr:nvSpPr>
      <xdr:spPr bwMode="auto">
        <a:xfrm flipV="1">
          <a:off x="5143500" y="7715250"/>
          <a:ext cx="0" cy="2571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257175</xdr:colOff>
      <xdr:row>10</xdr:row>
      <xdr:rowOff>66675</xdr:rowOff>
    </xdr:from>
    <xdr:to>
      <xdr:col>2</xdr:col>
      <xdr:colOff>466725</xdr:colOff>
      <xdr:row>11</xdr:row>
      <xdr:rowOff>19050</xdr:rowOff>
    </xdr:to>
    <xdr:sp macro="" textlink="">
      <xdr:nvSpPr>
        <xdr:cNvPr id="9048" name="Text Box 856">
          <a:extLst>
            <a:ext uri="{FF2B5EF4-FFF2-40B4-BE49-F238E27FC236}">
              <a16:creationId xmlns:a16="http://schemas.microsoft.com/office/drawing/2014/main" id="{00000000-0008-0000-0100-000058230000}"/>
            </a:ext>
          </a:extLst>
        </xdr:cNvPr>
        <xdr:cNvSpPr txBox="1">
          <a:spLocks noChangeArrowheads="1"/>
        </xdr:cNvSpPr>
      </xdr:nvSpPr>
      <xdr:spPr bwMode="auto">
        <a:xfrm>
          <a:off x="1800225" y="2276475"/>
          <a:ext cx="209550" cy="20002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ft.</a:t>
          </a:r>
        </a:p>
      </xdr:txBody>
    </xdr:sp>
    <xdr:clientData/>
  </xdr:twoCellAnchor>
  <xdr:twoCellAnchor>
    <xdr:from>
      <xdr:col>2</xdr:col>
      <xdr:colOff>276225</xdr:colOff>
      <xdr:row>12</xdr:row>
      <xdr:rowOff>28575</xdr:rowOff>
    </xdr:from>
    <xdr:to>
      <xdr:col>2</xdr:col>
      <xdr:colOff>485775</xdr:colOff>
      <xdr:row>12</xdr:row>
      <xdr:rowOff>228600</xdr:rowOff>
    </xdr:to>
    <xdr:sp macro="" textlink="">
      <xdr:nvSpPr>
        <xdr:cNvPr id="9049" name="Text Box 857">
          <a:extLst>
            <a:ext uri="{FF2B5EF4-FFF2-40B4-BE49-F238E27FC236}">
              <a16:creationId xmlns:a16="http://schemas.microsoft.com/office/drawing/2014/main" id="{00000000-0008-0000-0100-000059230000}"/>
            </a:ext>
          </a:extLst>
        </xdr:cNvPr>
        <xdr:cNvSpPr txBox="1">
          <a:spLocks noChangeArrowheads="1"/>
        </xdr:cNvSpPr>
      </xdr:nvSpPr>
      <xdr:spPr bwMode="auto">
        <a:xfrm>
          <a:off x="1819275" y="2733675"/>
          <a:ext cx="209550" cy="20002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ft.</a:t>
          </a:r>
        </a:p>
      </xdr:txBody>
    </xdr:sp>
    <xdr:clientData/>
  </xdr:twoCellAnchor>
  <xdr:twoCellAnchor>
    <xdr:from>
      <xdr:col>2</xdr:col>
      <xdr:colOff>352425</xdr:colOff>
      <xdr:row>8</xdr:row>
      <xdr:rowOff>28575</xdr:rowOff>
    </xdr:from>
    <xdr:to>
      <xdr:col>2</xdr:col>
      <xdr:colOff>609600</xdr:colOff>
      <xdr:row>8</xdr:row>
      <xdr:rowOff>228600</xdr:rowOff>
    </xdr:to>
    <xdr:sp macro="" textlink="">
      <xdr:nvSpPr>
        <xdr:cNvPr id="9050" name="Text Box 858">
          <a:extLst>
            <a:ext uri="{FF2B5EF4-FFF2-40B4-BE49-F238E27FC236}">
              <a16:creationId xmlns:a16="http://schemas.microsoft.com/office/drawing/2014/main" id="{00000000-0008-0000-0100-00005A230000}"/>
            </a:ext>
          </a:extLst>
        </xdr:cNvPr>
        <xdr:cNvSpPr txBox="1">
          <a:spLocks noChangeArrowheads="1"/>
        </xdr:cNvSpPr>
      </xdr:nvSpPr>
      <xdr:spPr bwMode="auto">
        <a:xfrm>
          <a:off x="1895475" y="1743075"/>
          <a:ext cx="257175" cy="20002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in.</a:t>
          </a:r>
        </a:p>
      </xdr:txBody>
    </xdr:sp>
    <xdr:clientData/>
  </xdr:twoCellAnchor>
  <xdr:twoCellAnchor>
    <xdr:from>
      <xdr:col>2</xdr:col>
      <xdr:colOff>257175</xdr:colOff>
      <xdr:row>11</xdr:row>
      <xdr:rowOff>57150</xdr:rowOff>
    </xdr:from>
    <xdr:to>
      <xdr:col>2</xdr:col>
      <xdr:colOff>466725</xdr:colOff>
      <xdr:row>12</xdr:row>
      <xdr:rowOff>9525</xdr:rowOff>
    </xdr:to>
    <xdr:sp macro="" textlink="">
      <xdr:nvSpPr>
        <xdr:cNvPr id="9051" name="Text Box 859">
          <a:extLst>
            <a:ext uri="{FF2B5EF4-FFF2-40B4-BE49-F238E27FC236}">
              <a16:creationId xmlns:a16="http://schemas.microsoft.com/office/drawing/2014/main" id="{00000000-0008-0000-0100-00005B230000}"/>
            </a:ext>
          </a:extLst>
        </xdr:cNvPr>
        <xdr:cNvSpPr txBox="1">
          <a:spLocks noChangeArrowheads="1"/>
        </xdr:cNvSpPr>
      </xdr:nvSpPr>
      <xdr:spPr bwMode="auto">
        <a:xfrm>
          <a:off x="1800225" y="2514600"/>
          <a:ext cx="209550" cy="20002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ft.</a:t>
          </a:r>
        </a:p>
      </xdr:txBody>
    </xdr:sp>
    <xdr:clientData/>
  </xdr:twoCellAnchor>
  <xdr:twoCellAnchor>
    <xdr:from>
      <xdr:col>3</xdr:col>
      <xdr:colOff>400050</xdr:colOff>
      <xdr:row>25</xdr:row>
      <xdr:rowOff>95250</xdr:rowOff>
    </xdr:from>
    <xdr:to>
      <xdr:col>3</xdr:col>
      <xdr:colOff>590550</xdr:colOff>
      <xdr:row>25</xdr:row>
      <xdr:rowOff>95250</xdr:rowOff>
    </xdr:to>
    <xdr:sp macro="" textlink="">
      <xdr:nvSpPr>
        <xdr:cNvPr id="60106" name="Line 860">
          <a:extLst>
            <a:ext uri="{FF2B5EF4-FFF2-40B4-BE49-F238E27FC236}">
              <a16:creationId xmlns:a16="http://schemas.microsoft.com/office/drawing/2014/main" id="{00000000-0008-0000-0100-0000CAEA0000}"/>
            </a:ext>
          </a:extLst>
        </xdr:cNvPr>
        <xdr:cNvSpPr>
          <a:spLocks noChangeShapeType="1"/>
        </xdr:cNvSpPr>
      </xdr:nvSpPr>
      <xdr:spPr bwMode="auto">
        <a:xfrm flipH="1">
          <a:off x="2905125" y="5553075"/>
          <a:ext cx="19050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361950</xdr:colOff>
      <xdr:row>10</xdr:row>
      <xdr:rowOff>238125</xdr:rowOff>
    </xdr:from>
    <xdr:to>
      <xdr:col>8</xdr:col>
      <xdr:colOff>838200</xdr:colOff>
      <xdr:row>12</xdr:row>
      <xdr:rowOff>9525</xdr:rowOff>
    </xdr:to>
    <xdr:sp macro="" textlink="">
      <xdr:nvSpPr>
        <xdr:cNvPr id="9053" name="Text Box 861">
          <a:extLst>
            <a:ext uri="{FF2B5EF4-FFF2-40B4-BE49-F238E27FC236}">
              <a16:creationId xmlns:a16="http://schemas.microsoft.com/office/drawing/2014/main" id="{00000000-0008-0000-0100-00005D230000}"/>
            </a:ext>
          </a:extLst>
        </xdr:cNvPr>
        <xdr:cNvSpPr txBox="1">
          <a:spLocks noChangeArrowheads="1"/>
        </xdr:cNvSpPr>
      </xdr:nvSpPr>
      <xdr:spPr bwMode="auto">
        <a:xfrm>
          <a:off x="7753350" y="2447925"/>
          <a:ext cx="476250" cy="266700"/>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yd</a:t>
          </a:r>
          <a:r>
            <a:rPr lang="en-US" sz="1200" b="0" i="0" u="none" strike="noStrike" baseline="30000">
              <a:solidFill>
                <a:srgbClr val="000000"/>
              </a:solidFill>
              <a:latin typeface="Arial"/>
              <a:cs typeface="Arial"/>
            </a:rPr>
            <a:t>3</a:t>
          </a:r>
        </a:p>
      </xdr:txBody>
    </xdr:sp>
    <xdr:clientData/>
  </xdr:twoCellAnchor>
  <xdr:twoCellAnchor>
    <xdr:from>
      <xdr:col>8</xdr:col>
      <xdr:colOff>361950</xdr:colOff>
      <xdr:row>11</xdr:row>
      <xdr:rowOff>228600</xdr:rowOff>
    </xdr:from>
    <xdr:to>
      <xdr:col>8</xdr:col>
      <xdr:colOff>838200</xdr:colOff>
      <xdr:row>13</xdr:row>
      <xdr:rowOff>0</xdr:rowOff>
    </xdr:to>
    <xdr:sp macro="" textlink="">
      <xdr:nvSpPr>
        <xdr:cNvPr id="9054" name="Text Box 862">
          <a:extLst>
            <a:ext uri="{FF2B5EF4-FFF2-40B4-BE49-F238E27FC236}">
              <a16:creationId xmlns:a16="http://schemas.microsoft.com/office/drawing/2014/main" id="{00000000-0008-0000-0100-00005E230000}"/>
            </a:ext>
          </a:extLst>
        </xdr:cNvPr>
        <xdr:cNvSpPr txBox="1">
          <a:spLocks noChangeArrowheads="1"/>
        </xdr:cNvSpPr>
      </xdr:nvSpPr>
      <xdr:spPr bwMode="auto">
        <a:xfrm>
          <a:off x="7753350" y="2686050"/>
          <a:ext cx="476250" cy="266700"/>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yd</a:t>
          </a:r>
          <a:r>
            <a:rPr lang="en-US" sz="1200" b="0" i="0" u="none" strike="noStrike" baseline="30000">
              <a:solidFill>
                <a:srgbClr val="000000"/>
              </a:solidFill>
              <a:latin typeface="Arial"/>
              <a:cs typeface="Arial"/>
            </a:rPr>
            <a:t>3</a:t>
          </a:r>
        </a:p>
      </xdr:txBody>
    </xdr:sp>
    <xdr:clientData/>
  </xdr:twoCellAnchor>
  <xdr:twoCellAnchor>
    <xdr:from>
      <xdr:col>8</xdr:col>
      <xdr:colOff>276225</xdr:colOff>
      <xdr:row>13</xdr:row>
      <xdr:rowOff>19050</xdr:rowOff>
    </xdr:from>
    <xdr:to>
      <xdr:col>8</xdr:col>
      <xdr:colOff>762000</xdr:colOff>
      <xdr:row>14</xdr:row>
      <xdr:rowOff>38100</xdr:rowOff>
    </xdr:to>
    <xdr:sp macro="" textlink="">
      <xdr:nvSpPr>
        <xdr:cNvPr id="9055" name="Text Box 863">
          <a:extLst>
            <a:ext uri="{FF2B5EF4-FFF2-40B4-BE49-F238E27FC236}">
              <a16:creationId xmlns:a16="http://schemas.microsoft.com/office/drawing/2014/main" id="{00000000-0008-0000-0100-00005F230000}"/>
            </a:ext>
          </a:extLst>
        </xdr:cNvPr>
        <xdr:cNvSpPr txBox="1">
          <a:spLocks noChangeArrowheads="1"/>
        </xdr:cNvSpPr>
      </xdr:nvSpPr>
      <xdr:spPr bwMode="auto">
        <a:xfrm>
          <a:off x="7667625" y="2971800"/>
          <a:ext cx="485775" cy="266700"/>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acres</a:t>
          </a:r>
        </a:p>
      </xdr:txBody>
    </xdr:sp>
    <xdr:clientData/>
  </xdr:twoCellAnchor>
  <xdr:twoCellAnchor>
    <xdr:from>
      <xdr:col>2</xdr:col>
      <xdr:colOff>352425</xdr:colOff>
      <xdr:row>9</xdr:row>
      <xdr:rowOff>38100</xdr:rowOff>
    </xdr:from>
    <xdr:to>
      <xdr:col>2</xdr:col>
      <xdr:colOff>638175</xdr:colOff>
      <xdr:row>9</xdr:row>
      <xdr:rowOff>238125</xdr:rowOff>
    </xdr:to>
    <xdr:sp macro="" textlink="">
      <xdr:nvSpPr>
        <xdr:cNvPr id="9056" name="Text Box 864">
          <a:extLst>
            <a:ext uri="{FF2B5EF4-FFF2-40B4-BE49-F238E27FC236}">
              <a16:creationId xmlns:a16="http://schemas.microsoft.com/office/drawing/2014/main" id="{00000000-0008-0000-0100-000060230000}"/>
            </a:ext>
          </a:extLst>
        </xdr:cNvPr>
        <xdr:cNvSpPr txBox="1">
          <a:spLocks noChangeArrowheads="1"/>
        </xdr:cNvSpPr>
      </xdr:nvSpPr>
      <xdr:spPr bwMode="auto">
        <a:xfrm>
          <a:off x="1895475" y="2000250"/>
          <a:ext cx="285750" cy="20002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in.</a:t>
          </a:r>
        </a:p>
      </xdr:txBody>
    </xdr:sp>
    <xdr:clientData/>
  </xdr:twoCellAnchor>
  <xdr:twoCellAnchor>
    <xdr:from>
      <xdr:col>1</xdr:col>
      <xdr:colOff>809625</xdr:colOff>
      <xdr:row>39</xdr:row>
      <xdr:rowOff>142875</xdr:rowOff>
    </xdr:from>
    <xdr:to>
      <xdr:col>2</xdr:col>
      <xdr:colOff>247650</xdr:colOff>
      <xdr:row>41</xdr:row>
      <xdr:rowOff>9525</xdr:rowOff>
    </xdr:to>
    <xdr:sp macro="" textlink="">
      <xdr:nvSpPr>
        <xdr:cNvPr id="9057" name="Text Box 865">
          <a:extLst>
            <a:ext uri="{FF2B5EF4-FFF2-40B4-BE49-F238E27FC236}">
              <a16:creationId xmlns:a16="http://schemas.microsoft.com/office/drawing/2014/main" id="{00000000-0008-0000-0100-000061230000}"/>
            </a:ext>
          </a:extLst>
        </xdr:cNvPr>
        <xdr:cNvSpPr txBox="1">
          <a:spLocks noChangeArrowheads="1"/>
        </xdr:cNvSpPr>
      </xdr:nvSpPr>
      <xdr:spPr bwMode="auto">
        <a:xfrm>
          <a:off x="1390650" y="8267700"/>
          <a:ext cx="400050" cy="247650"/>
        </a:xfrm>
        <a:prstGeom prst="rect">
          <a:avLst/>
        </a:prstGeom>
        <a:noFill/>
        <a:ln w="12700">
          <a:noFill/>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y</a:t>
          </a:r>
          <a:r>
            <a:rPr lang="en-US" sz="1200" b="0" i="0" u="none" strike="noStrike" baseline="-25000">
              <a:solidFill>
                <a:srgbClr val="000000"/>
              </a:solidFill>
              <a:latin typeface="Arial"/>
              <a:cs typeface="Arial"/>
            </a:rPr>
            <a:t>n</a:t>
          </a:r>
          <a:r>
            <a:rPr lang="en-US" sz="1200" b="0" i="0" u="none" strike="noStrike" baseline="0">
              <a:solidFill>
                <a:srgbClr val="000000"/>
              </a:solidFill>
              <a:latin typeface="Arial"/>
              <a:cs typeface="Arial"/>
            </a:rPr>
            <a:t> =</a:t>
          </a:r>
        </a:p>
      </xdr:txBody>
    </xdr:sp>
    <xdr:clientData/>
  </xdr:twoCellAnchor>
  <xdr:twoCellAnchor>
    <xdr:from>
      <xdr:col>1</xdr:col>
      <xdr:colOff>266700</xdr:colOff>
      <xdr:row>39</xdr:row>
      <xdr:rowOff>76200</xdr:rowOff>
    </xdr:from>
    <xdr:to>
      <xdr:col>1</xdr:col>
      <xdr:colOff>476250</xdr:colOff>
      <xdr:row>40</xdr:row>
      <xdr:rowOff>104775</xdr:rowOff>
    </xdr:to>
    <xdr:sp macro="" textlink="">
      <xdr:nvSpPr>
        <xdr:cNvPr id="9058" name="Text Box 866">
          <a:extLst>
            <a:ext uri="{FF2B5EF4-FFF2-40B4-BE49-F238E27FC236}">
              <a16:creationId xmlns:a16="http://schemas.microsoft.com/office/drawing/2014/main" id="{00000000-0008-0000-0100-000062230000}"/>
            </a:ext>
          </a:extLst>
        </xdr:cNvPr>
        <xdr:cNvSpPr txBox="1">
          <a:spLocks noChangeArrowheads="1"/>
        </xdr:cNvSpPr>
      </xdr:nvSpPr>
      <xdr:spPr bwMode="auto">
        <a:xfrm>
          <a:off x="847725" y="8201025"/>
          <a:ext cx="209550" cy="21907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1</a:t>
          </a:r>
        </a:p>
      </xdr:txBody>
    </xdr:sp>
    <xdr:clientData/>
  </xdr:twoCellAnchor>
  <xdr:twoCellAnchor>
    <xdr:from>
      <xdr:col>1</xdr:col>
      <xdr:colOff>609600</xdr:colOff>
      <xdr:row>35</xdr:row>
      <xdr:rowOff>171450</xdr:rowOff>
    </xdr:from>
    <xdr:to>
      <xdr:col>2</xdr:col>
      <xdr:colOff>533400</xdr:colOff>
      <xdr:row>37</xdr:row>
      <xdr:rowOff>38100</xdr:rowOff>
    </xdr:to>
    <xdr:sp macro="" textlink="">
      <xdr:nvSpPr>
        <xdr:cNvPr id="9059" name="Text Box 867">
          <a:extLst>
            <a:ext uri="{FF2B5EF4-FFF2-40B4-BE49-F238E27FC236}">
              <a16:creationId xmlns:a16="http://schemas.microsoft.com/office/drawing/2014/main" id="{00000000-0008-0000-0100-000063230000}"/>
            </a:ext>
          </a:extLst>
        </xdr:cNvPr>
        <xdr:cNvSpPr txBox="1">
          <a:spLocks noChangeArrowheads="1"/>
        </xdr:cNvSpPr>
      </xdr:nvSpPr>
      <xdr:spPr bwMode="auto">
        <a:xfrm>
          <a:off x="1190625" y="7562850"/>
          <a:ext cx="885825" cy="238125"/>
        </a:xfrm>
        <a:prstGeom prst="rect">
          <a:avLst/>
        </a:prstGeom>
        <a:noFill/>
        <a:ln w="12700">
          <a:noFill/>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Top width =</a:t>
          </a:r>
        </a:p>
      </xdr:txBody>
    </xdr:sp>
    <xdr:clientData/>
  </xdr:twoCellAnchor>
  <xdr:twoCellAnchor>
    <xdr:from>
      <xdr:col>6</xdr:col>
      <xdr:colOff>142875</xdr:colOff>
      <xdr:row>39</xdr:row>
      <xdr:rowOff>180975</xdr:rowOff>
    </xdr:from>
    <xdr:to>
      <xdr:col>6</xdr:col>
      <xdr:colOff>542925</xdr:colOff>
      <xdr:row>41</xdr:row>
      <xdr:rowOff>38100</xdr:rowOff>
    </xdr:to>
    <xdr:sp macro="" textlink="">
      <xdr:nvSpPr>
        <xdr:cNvPr id="9060" name="Text Box 868">
          <a:extLst>
            <a:ext uri="{FF2B5EF4-FFF2-40B4-BE49-F238E27FC236}">
              <a16:creationId xmlns:a16="http://schemas.microsoft.com/office/drawing/2014/main" id="{00000000-0008-0000-0100-000064230000}"/>
            </a:ext>
          </a:extLst>
        </xdr:cNvPr>
        <xdr:cNvSpPr txBox="1">
          <a:spLocks noChangeArrowheads="1"/>
        </xdr:cNvSpPr>
      </xdr:nvSpPr>
      <xdr:spPr bwMode="auto">
        <a:xfrm>
          <a:off x="5610225" y="8305800"/>
          <a:ext cx="400050" cy="238125"/>
        </a:xfrm>
        <a:prstGeom prst="rect">
          <a:avLst/>
        </a:prstGeom>
        <a:noFill/>
        <a:ln w="12700">
          <a:noFill/>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y =</a:t>
          </a:r>
        </a:p>
      </xdr:txBody>
    </xdr:sp>
    <xdr:clientData/>
  </xdr:twoCellAnchor>
  <xdr:twoCellAnchor>
    <xdr:from>
      <xdr:col>5</xdr:col>
      <xdr:colOff>676275</xdr:colOff>
      <xdr:row>35</xdr:row>
      <xdr:rowOff>171450</xdr:rowOff>
    </xdr:from>
    <xdr:to>
      <xdr:col>6</xdr:col>
      <xdr:colOff>600075</xdr:colOff>
      <xdr:row>37</xdr:row>
      <xdr:rowOff>38100</xdr:rowOff>
    </xdr:to>
    <xdr:sp macro="" textlink="">
      <xdr:nvSpPr>
        <xdr:cNvPr id="9061" name="Text Box 869">
          <a:extLst>
            <a:ext uri="{FF2B5EF4-FFF2-40B4-BE49-F238E27FC236}">
              <a16:creationId xmlns:a16="http://schemas.microsoft.com/office/drawing/2014/main" id="{00000000-0008-0000-0100-000065230000}"/>
            </a:ext>
          </a:extLst>
        </xdr:cNvPr>
        <xdr:cNvSpPr txBox="1">
          <a:spLocks noChangeArrowheads="1"/>
        </xdr:cNvSpPr>
      </xdr:nvSpPr>
      <xdr:spPr bwMode="auto">
        <a:xfrm>
          <a:off x="5181600" y="7562850"/>
          <a:ext cx="885825" cy="238125"/>
        </a:xfrm>
        <a:prstGeom prst="rect">
          <a:avLst/>
        </a:prstGeom>
        <a:noFill/>
        <a:ln w="12700">
          <a:noFill/>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Top width =</a:t>
          </a:r>
        </a:p>
      </xdr:txBody>
    </xdr:sp>
    <xdr:clientData/>
  </xdr:twoCellAnchor>
  <xdr:twoCellAnchor>
    <xdr:from>
      <xdr:col>1</xdr:col>
      <xdr:colOff>647700</xdr:colOff>
      <xdr:row>52</xdr:row>
      <xdr:rowOff>85725</xdr:rowOff>
    </xdr:from>
    <xdr:to>
      <xdr:col>1</xdr:col>
      <xdr:colOff>857250</xdr:colOff>
      <xdr:row>53</xdr:row>
      <xdr:rowOff>114300</xdr:rowOff>
    </xdr:to>
    <xdr:sp macro="" textlink="">
      <xdr:nvSpPr>
        <xdr:cNvPr id="9062" name="Text Box 870">
          <a:extLst>
            <a:ext uri="{FF2B5EF4-FFF2-40B4-BE49-F238E27FC236}">
              <a16:creationId xmlns:a16="http://schemas.microsoft.com/office/drawing/2014/main" id="{00000000-0008-0000-0100-000066230000}"/>
            </a:ext>
          </a:extLst>
        </xdr:cNvPr>
        <xdr:cNvSpPr txBox="1">
          <a:spLocks noChangeArrowheads="1"/>
        </xdr:cNvSpPr>
      </xdr:nvSpPr>
      <xdr:spPr bwMode="auto">
        <a:xfrm>
          <a:off x="1228725" y="10563225"/>
          <a:ext cx="209550" cy="209550"/>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1</a:t>
          </a:r>
        </a:p>
      </xdr:txBody>
    </xdr:sp>
    <xdr:clientData/>
  </xdr:twoCellAnchor>
  <xdr:twoCellAnchor>
    <xdr:from>
      <xdr:col>5</xdr:col>
      <xdr:colOff>257175</xdr:colOff>
      <xdr:row>39</xdr:row>
      <xdr:rowOff>142875</xdr:rowOff>
    </xdr:from>
    <xdr:to>
      <xdr:col>5</xdr:col>
      <xdr:colOff>466725</xdr:colOff>
      <xdr:row>40</xdr:row>
      <xdr:rowOff>171450</xdr:rowOff>
    </xdr:to>
    <xdr:sp macro="" textlink="">
      <xdr:nvSpPr>
        <xdr:cNvPr id="9063" name="Text Box 871">
          <a:extLst>
            <a:ext uri="{FF2B5EF4-FFF2-40B4-BE49-F238E27FC236}">
              <a16:creationId xmlns:a16="http://schemas.microsoft.com/office/drawing/2014/main" id="{00000000-0008-0000-0100-000067230000}"/>
            </a:ext>
          </a:extLst>
        </xdr:cNvPr>
        <xdr:cNvSpPr txBox="1">
          <a:spLocks noChangeArrowheads="1"/>
        </xdr:cNvSpPr>
      </xdr:nvSpPr>
      <xdr:spPr bwMode="auto">
        <a:xfrm>
          <a:off x="4762500" y="8267700"/>
          <a:ext cx="209550" cy="21907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1</a:t>
          </a:r>
        </a:p>
      </xdr:txBody>
    </xdr:sp>
    <xdr:clientData/>
  </xdr:twoCellAnchor>
  <xdr:twoCellAnchor>
    <xdr:from>
      <xdr:col>7</xdr:col>
      <xdr:colOff>352425</xdr:colOff>
      <xdr:row>42</xdr:row>
      <xdr:rowOff>161925</xdr:rowOff>
    </xdr:from>
    <xdr:to>
      <xdr:col>8</xdr:col>
      <xdr:colOff>409575</xdr:colOff>
      <xdr:row>44</xdr:row>
      <xdr:rowOff>19050</xdr:rowOff>
    </xdr:to>
    <xdr:sp macro="" textlink="">
      <xdr:nvSpPr>
        <xdr:cNvPr id="9064" name="Text Box 872">
          <a:extLst>
            <a:ext uri="{FF2B5EF4-FFF2-40B4-BE49-F238E27FC236}">
              <a16:creationId xmlns:a16="http://schemas.microsoft.com/office/drawing/2014/main" id="{00000000-0008-0000-0100-000068230000}"/>
            </a:ext>
          </a:extLst>
        </xdr:cNvPr>
        <xdr:cNvSpPr txBox="1">
          <a:spLocks noChangeArrowheads="1"/>
        </xdr:cNvSpPr>
      </xdr:nvSpPr>
      <xdr:spPr bwMode="auto">
        <a:xfrm>
          <a:off x="6781800" y="8858250"/>
          <a:ext cx="1019175" cy="238125"/>
        </a:xfrm>
        <a:prstGeom prst="rect">
          <a:avLst/>
        </a:prstGeom>
        <a:noFill/>
        <a:ln w="12700">
          <a:noFill/>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Rock </a:t>
          </a:r>
          <a:r>
            <a:rPr lang="en-US" sz="1200" b="0" i="0" u="none" strike="noStrike" baseline="-25000">
              <a:solidFill>
                <a:srgbClr val="000000"/>
              </a:solidFill>
              <a:latin typeface="Arial"/>
              <a:cs typeface="Arial"/>
            </a:rPr>
            <a:t>thickness </a:t>
          </a:r>
          <a:r>
            <a:rPr lang="en-US" sz="1200" b="0" i="0" u="none" strike="noStrike" baseline="0">
              <a:solidFill>
                <a:srgbClr val="000000"/>
              </a:solidFill>
              <a:latin typeface="Arial"/>
              <a:cs typeface="Arial"/>
            </a:rPr>
            <a:t>=</a:t>
          </a:r>
        </a:p>
      </xdr:txBody>
    </xdr:sp>
    <xdr:clientData/>
  </xdr:twoCellAnchor>
  <xdr:twoCellAnchor>
    <xdr:from>
      <xdr:col>5</xdr:col>
      <xdr:colOff>190500</xdr:colOff>
      <xdr:row>38</xdr:row>
      <xdr:rowOff>57150</xdr:rowOff>
    </xdr:from>
    <xdr:to>
      <xdr:col>5</xdr:col>
      <xdr:colOff>295275</xdr:colOff>
      <xdr:row>38</xdr:row>
      <xdr:rowOff>57150</xdr:rowOff>
    </xdr:to>
    <xdr:sp macro="" textlink="">
      <xdr:nvSpPr>
        <xdr:cNvPr id="60119" name="Line 873">
          <a:extLst>
            <a:ext uri="{FF2B5EF4-FFF2-40B4-BE49-F238E27FC236}">
              <a16:creationId xmlns:a16="http://schemas.microsoft.com/office/drawing/2014/main" id="{00000000-0008-0000-0100-0000D7EA0000}"/>
            </a:ext>
          </a:extLst>
        </xdr:cNvPr>
        <xdr:cNvSpPr>
          <a:spLocks noChangeShapeType="1"/>
        </xdr:cNvSpPr>
      </xdr:nvSpPr>
      <xdr:spPr bwMode="auto">
        <a:xfrm flipH="1">
          <a:off x="4695825" y="8001000"/>
          <a:ext cx="10477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247650</xdr:colOff>
      <xdr:row>38</xdr:row>
      <xdr:rowOff>57150</xdr:rowOff>
    </xdr:from>
    <xdr:to>
      <xdr:col>5</xdr:col>
      <xdr:colOff>247650</xdr:colOff>
      <xdr:row>39</xdr:row>
      <xdr:rowOff>47625</xdr:rowOff>
    </xdr:to>
    <xdr:sp macro="" textlink="">
      <xdr:nvSpPr>
        <xdr:cNvPr id="60120" name="Line 874">
          <a:extLst>
            <a:ext uri="{FF2B5EF4-FFF2-40B4-BE49-F238E27FC236}">
              <a16:creationId xmlns:a16="http://schemas.microsoft.com/office/drawing/2014/main" id="{00000000-0008-0000-0100-0000D8EA0000}"/>
            </a:ext>
          </a:extLst>
        </xdr:cNvPr>
        <xdr:cNvSpPr>
          <a:spLocks noChangeShapeType="1"/>
        </xdr:cNvSpPr>
      </xdr:nvSpPr>
      <xdr:spPr bwMode="auto">
        <a:xfrm>
          <a:off x="4752975" y="8001000"/>
          <a:ext cx="0" cy="171450"/>
        </a:xfrm>
        <a:prstGeom prst="line">
          <a:avLst/>
        </a:prstGeom>
        <a:noFill/>
        <a:ln w="3175">
          <a:solidFill>
            <a:srgbClr val="000000"/>
          </a:solidFill>
          <a:round/>
          <a:headEnd type="stealth" w="sm" len="med"/>
          <a:tailEnd type="none" w="sm" len="med"/>
        </a:ln>
        <a:extLst>
          <a:ext uri="{909E8E84-426E-40DD-AFC4-6F175D3DCCD1}">
            <a14:hiddenFill xmlns:a14="http://schemas.microsoft.com/office/drawing/2010/main">
              <a:noFill/>
            </a14:hiddenFill>
          </a:ext>
        </a:extLst>
      </xdr:spPr>
    </xdr:sp>
    <xdr:clientData/>
  </xdr:twoCellAnchor>
  <xdr:twoCellAnchor>
    <xdr:from>
      <xdr:col>3</xdr:col>
      <xdr:colOff>542926</xdr:colOff>
      <xdr:row>38</xdr:row>
      <xdr:rowOff>171450</xdr:rowOff>
    </xdr:from>
    <xdr:to>
      <xdr:col>4</xdr:col>
      <xdr:colOff>685801</xdr:colOff>
      <xdr:row>40</xdr:row>
      <xdr:rowOff>38100</xdr:rowOff>
    </xdr:to>
    <xdr:sp macro="" textlink="">
      <xdr:nvSpPr>
        <xdr:cNvPr id="9067" name="Text Box 875">
          <a:extLst>
            <a:ext uri="{FF2B5EF4-FFF2-40B4-BE49-F238E27FC236}">
              <a16:creationId xmlns:a16="http://schemas.microsoft.com/office/drawing/2014/main" id="{00000000-0008-0000-0100-00006B230000}"/>
            </a:ext>
          </a:extLst>
        </xdr:cNvPr>
        <xdr:cNvSpPr txBox="1">
          <a:spLocks noChangeArrowheads="1"/>
        </xdr:cNvSpPr>
      </xdr:nvSpPr>
      <xdr:spPr bwMode="auto">
        <a:xfrm>
          <a:off x="3048001" y="8115300"/>
          <a:ext cx="1104900" cy="238125"/>
        </a:xfrm>
        <a:prstGeom prst="rect">
          <a:avLst/>
        </a:prstGeom>
        <a:noFill/>
        <a:ln w="12700">
          <a:noFill/>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Minimum Fill =</a:t>
          </a:r>
        </a:p>
      </xdr:txBody>
    </xdr:sp>
    <xdr:clientData/>
  </xdr:twoCellAnchor>
  <xdr:twoCellAnchor>
    <xdr:from>
      <xdr:col>5</xdr:col>
      <xdr:colOff>114300</xdr:colOff>
      <xdr:row>38</xdr:row>
      <xdr:rowOff>171450</xdr:rowOff>
    </xdr:from>
    <xdr:to>
      <xdr:col>5</xdr:col>
      <xdr:colOff>247650</xdr:colOff>
      <xdr:row>39</xdr:row>
      <xdr:rowOff>104775</xdr:rowOff>
    </xdr:to>
    <xdr:sp macro="" textlink="">
      <xdr:nvSpPr>
        <xdr:cNvPr id="60122" name="Freeform 876">
          <a:extLst>
            <a:ext uri="{FF2B5EF4-FFF2-40B4-BE49-F238E27FC236}">
              <a16:creationId xmlns:a16="http://schemas.microsoft.com/office/drawing/2014/main" id="{00000000-0008-0000-0100-0000DAEA0000}"/>
            </a:ext>
          </a:extLst>
        </xdr:cNvPr>
        <xdr:cNvSpPr>
          <a:spLocks/>
        </xdr:cNvSpPr>
      </xdr:nvSpPr>
      <xdr:spPr bwMode="auto">
        <a:xfrm>
          <a:off x="4619625" y="8115300"/>
          <a:ext cx="133350" cy="114300"/>
        </a:xfrm>
        <a:custGeom>
          <a:avLst/>
          <a:gdLst>
            <a:gd name="T0" fmla="*/ 2147483647 w 14"/>
            <a:gd name="T1" fmla="*/ 0 h 12"/>
            <a:gd name="T2" fmla="*/ 2147483647 w 14"/>
            <a:gd name="T3" fmla="*/ 2147483647 h 12"/>
            <a:gd name="T4" fmla="*/ 2147483647 w 14"/>
            <a:gd name="T5" fmla="*/ 2147483647 h 12"/>
            <a:gd name="T6" fmla="*/ 0 w 14"/>
            <a:gd name="T7" fmla="*/ 2147483647 h 12"/>
            <a:gd name="T8" fmla="*/ 0 60000 65536"/>
            <a:gd name="T9" fmla="*/ 0 60000 65536"/>
            <a:gd name="T10" fmla="*/ 0 60000 65536"/>
            <a:gd name="T11" fmla="*/ 0 60000 65536"/>
            <a:gd name="T12" fmla="*/ 0 w 14"/>
            <a:gd name="T13" fmla="*/ 0 h 12"/>
            <a:gd name="T14" fmla="*/ 14 w 14"/>
            <a:gd name="T15" fmla="*/ 12 h 12"/>
          </a:gdLst>
          <a:ahLst/>
          <a:cxnLst>
            <a:cxn ang="T8">
              <a:pos x="T0" y="T1"/>
            </a:cxn>
            <a:cxn ang="T9">
              <a:pos x="T2" y="T3"/>
            </a:cxn>
            <a:cxn ang="T10">
              <a:pos x="T4" y="T5"/>
            </a:cxn>
            <a:cxn ang="T11">
              <a:pos x="T6" y="T7"/>
            </a:cxn>
          </a:cxnLst>
          <a:rect l="T12" t="T13" r="T14" b="T15"/>
          <a:pathLst>
            <a:path w="14" h="12">
              <a:moveTo>
                <a:pt x="14" y="0"/>
              </a:moveTo>
              <a:cubicBezTo>
                <a:pt x="14" y="3"/>
                <a:pt x="14" y="7"/>
                <a:pt x="13" y="9"/>
              </a:cubicBezTo>
              <a:cubicBezTo>
                <a:pt x="12" y="11"/>
                <a:pt x="8" y="12"/>
                <a:pt x="6" y="12"/>
              </a:cubicBezTo>
              <a:cubicBezTo>
                <a:pt x="4" y="12"/>
                <a:pt x="1" y="12"/>
                <a:pt x="0" y="12"/>
              </a:cubicBezTo>
            </a:path>
          </a:pathLst>
        </a:custGeom>
        <a:noFill/>
        <a:ln w="3175" cap="flat" cmpd="sng">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904875</xdr:colOff>
      <xdr:row>50</xdr:row>
      <xdr:rowOff>180975</xdr:rowOff>
    </xdr:from>
    <xdr:to>
      <xdr:col>3</xdr:col>
      <xdr:colOff>504825</xdr:colOff>
      <xdr:row>50</xdr:row>
      <xdr:rowOff>180975</xdr:rowOff>
    </xdr:to>
    <xdr:sp macro="" textlink="">
      <xdr:nvSpPr>
        <xdr:cNvPr id="60123" name="Line 877">
          <a:extLst>
            <a:ext uri="{FF2B5EF4-FFF2-40B4-BE49-F238E27FC236}">
              <a16:creationId xmlns:a16="http://schemas.microsoft.com/office/drawing/2014/main" id="{00000000-0008-0000-0100-0000DBEA0000}"/>
            </a:ext>
          </a:extLst>
        </xdr:cNvPr>
        <xdr:cNvSpPr>
          <a:spLocks noChangeShapeType="1"/>
        </xdr:cNvSpPr>
      </xdr:nvSpPr>
      <xdr:spPr bwMode="auto">
        <a:xfrm>
          <a:off x="1485900" y="10277475"/>
          <a:ext cx="1524000" cy="0"/>
        </a:xfrm>
        <a:prstGeom prst="line">
          <a:avLst/>
        </a:prstGeom>
        <a:noFill/>
        <a:ln w="3175">
          <a:solidFill>
            <a:srgbClr val="000000"/>
          </a:solidFill>
          <a:round/>
          <a:headEnd type="stealth" w="sm" len="med"/>
          <a:tailEnd type="stealth" w="sm" len="med"/>
        </a:ln>
        <a:extLst>
          <a:ext uri="{909E8E84-426E-40DD-AFC4-6F175D3DCCD1}">
            <a14:hiddenFill xmlns:a14="http://schemas.microsoft.com/office/drawing/2010/main">
              <a:noFill/>
            </a14:hiddenFill>
          </a:ext>
        </a:extLst>
      </xdr:spPr>
    </xdr:sp>
    <xdr:clientData/>
  </xdr:twoCellAnchor>
  <xdr:twoCellAnchor>
    <xdr:from>
      <xdr:col>3</xdr:col>
      <xdr:colOff>504825</xdr:colOff>
      <xdr:row>50</xdr:row>
      <xdr:rowOff>152400</xdr:rowOff>
    </xdr:from>
    <xdr:to>
      <xdr:col>3</xdr:col>
      <xdr:colOff>504825</xdr:colOff>
      <xdr:row>52</xdr:row>
      <xdr:rowOff>66675</xdr:rowOff>
    </xdr:to>
    <xdr:sp macro="" textlink="">
      <xdr:nvSpPr>
        <xdr:cNvPr id="60124" name="Line 878">
          <a:extLst>
            <a:ext uri="{FF2B5EF4-FFF2-40B4-BE49-F238E27FC236}">
              <a16:creationId xmlns:a16="http://schemas.microsoft.com/office/drawing/2014/main" id="{00000000-0008-0000-0100-0000DCEA0000}"/>
            </a:ext>
          </a:extLst>
        </xdr:cNvPr>
        <xdr:cNvSpPr>
          <a:spLocks noChangeShapeType="1"/>
        </xdr:cNvSpPr>
      </xdr:nvSpPr>
      <xdr:spPr bwMode="auto">
        <a:xfrm>
          <a:off x="3009900" y="10248900"/>
          <a:ext cx="0" cy="2952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904875</xdr:colOff>
      <xdr:row>50</xdr:row>
      <xdr:rowOff>152400</xdr:rowOff>
    </xdr:from>
    <xdr:to>
      <xdr:col>1</xdr:col>
      <xdr:colOff>904875</xdr:colOff>
      <xdr:row>52</xdr:row>
      <xdr:rowOff>57150</xdr:rowOff>
    </xdr:to>
    <xdr:sp macro="" textlink="">
      <xdr:nvSpPr>
        <xdr:cNvPr id="60125" name="Line 879">
          <a:extLst>
            <a:ext uri="{FF2B5EF4-FFF2-40B4-BE49-F238E27FC236}">
              <a16:creationId xmlns:a16="http://schemas.microsoft.com/office/drawing/2014/main" id="{00000000-0008-0000-0100-0000DDEA0000}"/>
            </a:ext>
          </a:extLst>
        </xdr:cNvPr>
        <xdr:cNvSpPr>
          <a:spLocks noChangeShapeType="1"/>
        </xdr:cNvSpPr>
      </xdr:nvSpPr>
      <xdr:spPr bwMode="auto">
        <a:xfrm flipV="1">
          <a:off x="1485900" y="10248900"/>
          <a:ext cx="0" cy="2857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114300</xdr:colOff>
      <xdr:row>49</xdr:row>
      <xdr:rowOff>180975</xdr:rowOff>
    </xdr:from>
    <xdr:to>
      <xdr:col>3</xdr:col>
      <xdr:colOff>38100</xdr:colOff>
      <xdr:row>51</xdr:row>
      <xdr:rowOff>19050</xdr:rowOff>
    </xdr:to>
    <xdr:sp macro="" textlink="">
      <xdr:nvSpPr>
        <xdr:cNvPr id="9072" name="Text Box 880">
          <a:extLst>
            <a:ext uri="{FF2B5EF4-FFF2-40B4-BE49-F238E27FC236}">
              <a16:creationId xmlns:a16="http://schemas.microsoft.com/office/drawing/2014/main" id="{00000000-0008-0000-0100-000070230000}"/>
            </a:ext>
          </a:extLst>
        </xdr:cNvPr>
        <xdr:cNvSpPr txBox="1">
          <a:spLocks noChangeArrowheads="1"/>
        </xdr:cNvSpPr>
      </xdr:nvSpPr>
      <xdr:spPr bwMode="auto">
        <a:xfrm>
          <a:off x="1657350" y="10077450"/>
          <a:ext cx="885825" cy="238125"/>
        </a:xfrm>
        <a:prstGeom prst="rect">
          <a:avLst/>
        </a:prstGeom>
        <a:noFill/>
        <a:ln w="12700">
          <a:noFill/>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Top width =</a:t>
          </a:r>
        </a:p>
      </xdr:txBody>
    </xdr:sp>
    <xdr:clientData/>
  </xdr:twoCellAnchor>
  <xdr:twoCellAnchor>
    <xdr:from>
      <xdr:col>2</xdr:col>
      <xdr:colOff>419100</xdr:colOff>
      <xdr:row>52</xdr:row>
      <xdr:rowOff>133350</xdr:rowOff>
    </xdr:from>
    <xdr:to>
      <xdr:col>2</xdr:col>
      <xdr:colOff>952500</xdr:colOff>
      <xdr:row>54</xdr:row>
      <xdr:rowOff>19050</xdr:rowOff>
    </xdr:to>
    <xdr:sp macro="" textlink="">
      <xdr:nvSpPr>
        <xdr:cNvPr id="9073" name="Text Box 881">
          <a:extLst>
            <a:ext uri="{FF2B5EF4-FFF2-40B4-BE49-F238E27FC236}">
              <a16:creationId xmlns:a16="http://schemas.microsoft.com/office/drawing/2014/main" id="{00000000-0008-0000-0100-000071230000}"/>
            </a:ext>
          </a:extLst>
        </xdr:cNvPr>
        <xdr:cNvSpPr txBox="1">
          <a:spLocks noChangeArrowheads="1"/>
        </xdr:cNvSpPr>
      </xdr:nvSpPr>
      <xdr:spPr bwMode="auto">
        <a:xfrm>
          <a:off x="1962150" y="10610850"/>
          <a:ext cx="533400" cy="247650"/>
        </a:xfrm>
        <a:prstGeom prst="rect">
          <a:avLst/>
        </a:prstGeom>
        <a:noFill/>
        <a:ln w="12700">
          <a:noFill/>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Tw =</a:t>
          </a:r>
        </a:p>
      </xdr:txBody>
    </xdr:sp>
    <xdr:clientData/>
  </xdr:twoCellAnchor>
  <xdr:twoCellAnchor>
    <xdr:from>
      <xdr:col>4</xdr:col>
      <xdr:colOff>628650</xdr:colOff>
      <xdr:row>25</xdr:row>
      <xdr:rowOff>66675</xdr:rowOff>
    </xdr:from>
    <xdr:to>
      <xdr:col>4</xdr:col>
      <xdr:colOff>742950</xdr:colOff>
      <xdr:row>26</xdr:row>
      <xdr:rowOff>76200</xdr:rowOff>
    </xdr:to>
    <xdr:sp macro="" textlink="">
      <xdr:nvSpPr>
        <xdr:cNvPr id="60128" name="Line 882">
          <a:extLst>
            <a:ext uri="{FF2B5EF4-FFF2-40B4-BE49-F238E27FC236}">
              <a16:creationId xmlns:a16="http://schemas.microsoft.com/office/drawing/2014/main" id="{00000000-0008-0000-0100-0000E0EA0000}"/>
            </a:ext>
          </a:extLst>
        </xdr:cNvPr>
        <xdr:cNvSpPr>
          <a:spLocks noChangeShapeType="1"/>
        </xdr:cNvSpPr>
      </xdr:nvSpPr>
      <xdr:spPr bwMode="auto">
        <a:xfrm flipH="1">
          <a:off x="4095750" y="5524500"/>
          <a:ext cx="114300" cy="200025"/>
        </a:xfrm>
        <a:prstGeom prst="line">
          <a:avLst/>
        </a:prstGeom>
        <a:noFill/>
        <a:ln w="3175">
          <a:solidFill>
            <a:srgbClr val="000000"/>
          </a:solidFill>
          <a:round/>
          <a:headEnd type="stealth" w="sm" len="med"/>
          <a:tailEnd type="none" w="sm" len="med"/>
        </a:ln>
        <a:extLst>
          <a:ext uri="{909E8E84-426E-40DD-AFC4-6F175D3DCCD1}">
            <a14:hiddenFill xmlns:a14="http://schemas.microsoft.com/office/drawing/2010/main">
              <a:noFill/>
            </a14:hiddenFill>
          </a:ext>
        </a:extLst>
      </xdr:spPr>
    </xdr:sp>
    <xdr:clientData/>
  </xdr:twoCellAnchor>
  <xdr:twoCellAnchor>
    <xdr:from>
      <xdr:col>4</xdr:col>
      <xdr:colOff>285750</xdr:colOff>
      <xdr:row>20</xdr:row>
      <xdr:rowOff>190500</xdr:rowOff>
    </xdr:from>
    <xdr:to>
      <xdr:col>5</xdr:col>
      <xdr:colOff>266700</xdr:colOff>
      <xdr:row>22</xdr:row>
      <xdr:rowOff>19050</xdr:rowOff>
    </xdr:to>
    <xdr:sp macro="" textlink="">
      <xdr:nvSpPr>
        <xdr:cNvPr id="9075" name="Text Box 883">
          <a:extLst>
            <a:ext uri="{FF2B5EF4-FFF2-40B4-BE49-F238E27FC236}">
              <a16:creationId xmlns:a16="http://schemas.microsoft.com/office/drawing/2014/main" id="{00000000-0008-0000-0100-000073230000}"/>
            </a:ext>
          </a:extLst>
        </xdr:cNvPr>
        <xdr:cNvSpPr txBox="1">
          <a:spLocks noChangeArrowheads="1"/>
        </xdr:cNvSpPr>
      </xdr:nvSpPr>
      <xdr:spPr bwMode="auto">
        <a:xfrm>
          <a:off x="3752850" y="4610100"/>
          <a:ext cx="1019175" cy="247650"/>
        </a:xfrm>
        <a:prstGeom prst="rect">
          <a:avLst/>
        </a:prstGeom>
        <a:noFill/>
        <a:ln w="12700">
          <a:noFill/>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Rock </a:t>
          </a:r>
          <a:r>
            <a:rPr lang="en-US" sz="1200" b="0" i="0" u="none" strike="noStrike" baseline="-25000">
              <a:solidFill>
                <a:srgbClr val="000000"/>
              </a:solidFill>
              <a:latin typeface="Arial"/>
              <a:cs typeface="Arial"/>
            </a:rPr>
            <a:t>thickness </a:t>
          </a:r>
          <a:r>
            <a:rPr lang="en-US" sz="1200" b="0" i="0" u="none" strike="noStrike" baseline="0">
              <a:solidFill>
                <a:srgbClr val="000000"/>
              </a:solidFill>
              <a:latin typeface="Arial"/>
              <a:cs typeface="Arial"/>
            </a:rPr>
            <a:t>=</a:t>
          </a:r>
        </a:p>
      </xdr:txBody>
    </xdr:sp>
    <xdr:clientData/>
  </xdr:twoCellAnchor>
  <xdr:twoCellAnchor>
    <xdr:from>
      <xdr:col>4</xdr:col>
      <xdr:colOff>895350</xdr:colOff>
      <xdr:row>22</xdr:row>
      <xdr:rowOff>9525</xdr:rowOff>
    </xdr:from>
    <xdr:to>
      <xdr:col>5</xdr:col>
      <xdr:colOff>180975</xdr:colOff>
      <xdr:row>24</xdr:row>
      <xdr:rowOff>76200</xdr:rowOff>
    </xdr:to>
    <xdr:sp macro="" textlink="">
      <xdr:nvSpPr>
        <xdr:cNvPr id="60130" name="Line 884">
          <a:extLst>
            <a:ext uri="{FF2B5EF4-FFF2-40B4-BE49-F238E27FC236}">
              <a16:creationId xmlns:a16="http://schemas.microsoft.com/office/drawing/2014/main" id="{00000000-0008-0000-0100-0000E2EA0000}"/>
            </a:ext>
          </a:extLst>
        </xdr:cNvPr>
        <xdr:cNvSpPr>
          <a:spLocks noChangeShapeType="1"/>
        </xdr:cNvSpPr>
      </xdr:nvSpPr>
      <xdr:spPr bwMode="auto">
        <a:xfrm flipH="1">
          <a:off x="4362450" y="4848225"/>
          <a:ext cx="323850" cy="485775"/>
        </a:xfrm>
        <a:prstGeom prst="line">
          <a:avLst/>
        </a:prstGeom>
        <a:noFill/>
        <a:ln w="3175">
          <a:solidFill>
            <a:srgbClr val="000000"/>
          </a:solidFill>
          <a:round/>
          <a:headEnd/>
          <a:tailEnd type="stealth" w="sm" len="med"/>
        </a:ln>
        <a:extLst>
          <a:ext uri="{909E8E84-426E-40DD-AFC4-6F175D3DCCD1}">
            <a14:hiddenFill xmlns:a14="http://schemas.microsoft.com/office/drawing/2010/main">
              <a:noFill/>
            </a14:hiddenFill>
          </a:ext>
        </a:extLst>
      </xdr:spPr>
    </xdr:sp>
    <xdr:clientData/>
  </xdr:twoCellAnchor>
  <xdr:twoCellAnchor>
    <xdr:from>
      <xdr:col>5</xdr:col>
      <xdr:colOff>323850</xdr:colOff>
      <xdr:row>38</xdr:row>
      <xdr:rowOff>57150</xdr:rowOff>
    </xdr:from>
    <xdr:to>
      <xdr:col>5</xdr:col>
      <xdr:colOff>800100</xdr:colOff>
      <xdr:row>43</xdr:row>
      <xdr:rowOff>9525</xdr:rowOff>
    </xdr:to>
    <xdr:sp macro="" textlink="">
      <xdr:nvSpPr>
        <xdr:cNvPr id="60131" name="Line 885">
          <a:extLst>
            <a:ext uri="{FF2B5EF4-FFF2-40B4-BE49-F238E27FC236}">
              <a16:creationId xmlns:a16="http://schemas.microsoft.com/office/drawing/2014/main" id="{00000000-0008-0000-0100-0000E3EA0000}"/>
            </a:ext>
          </a:extLst>
        </xdr:cNvPr>
        <xdr:cNvSpPr>
          <a:spLocks noChangeShapeType="1"/>
        </xdr:cNvSpPr>
      </xdr:nvSpPr>
      <xdr:spPr bwMode="auto">
        <a:xfrm>
          <a:off x="4829175" y="8001000"/>
          <a:ext cx="476250" cy="895350"/>
        </a:xfrm>
        <a:prstGeom prst="line">
          <a:avLst/>
        </a:prstGeom>
        <a:noFill/>
        <a:ln w="190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800100</xdr:colOff>
      <xdr:row>43</xdr:row>
      <xdr:rowOff>9525</xdr:rowOff>
    </xdr:from>
    <xdr:to>
      <xdr:col>7</xdr:col>
      <xdr:colOff>95250</xdr:colOff>
      <xdr:row>43</xdr:row>
      <xdr:rowOff>9525</xdr:rowOff>
    </xdr:to>
    <xdr:sp macro="" textlink="">
      <xdr:nvSpPr>
        <xdr:cNvPr id="60132" name="Line 886">
          <a:extLst>
            <a:ext uri="{FF2B5EF4-FFF2-40B4-BE49-F238E27FC236}">
              <a16:creationId xmlns:a16="http://schemas.microsoft.com/office/drawing/2014/main" id="{00000000-0008-0000-0100-0000E4EA0000}"/>
            </a:ext>
          </a:extLst>
        </xdr:cNvPr>
        <xdr:cNvSpPr>
          <a:spLocks noChangeShapeType="1"/>
        </xdr:cNvSpPr>
      </xdr:nvSpPr>
      <xdr:spPr bwMode="auto">
        <a:xfrm>
          <a:off x="5305425" y="8896350"/>
          <a:ext cx="1219200" cy="0"/>
        </a:xfrm>
        <a:prstGeom prst="line">
          <a:avLst/>
        </a:prstGeom>
        <a:noFill/>
        <a:ln w="190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7</xdr:col>
      <xdr:colOff>85725</xdr:colOff>
      <xdr:row>38</xdr:row>
      <xdr:rowOff>66675</xdr:rowOff>
    </xdr:from>
    <xdr:to>
      <xdr:col>7</xdr:col>
      <xdr:colOff>590550</xdr:colOff>
      <xdr:row>43</xdr:row>
      <xdr:rowOff>9525</xdr:rowOff>
    </xdr:to>
    <xdr:sp macro="" textlink="">
      <xdr:nvSpPr>
        <xdr:cNvPr id="60133" name="Line 887">
          <a:extLst>
            <a:ext uri="{FF2B5EF4-FFF2-40B4-BE49-F238E27FC236}">
              <a16:creationId xmlns:a16="http://schemas.microsoft.com/office/drawing/2014/main" id="{00000000-0008-0000-0100-0000E5EA0000}"/>
            </a:ext>
          </a:extLst>
        </xdr:cNvPr>
        <xdr:cNvSpPr>
          <a:spLocks noChangeShapeType="1"/>
        </xdr:cNvSpPr>
      </xdr:nvSpPr>
      <xdr:spPr bwMode="auto">
        <a:xfrm flipH="1">
          <a:off x="6515100" y="8010525"/>
          <a:ext cx="504825" cy="885825"/>
        </a:xfrm>
        <a:prstGeom prst="line">
          <a:avLst/>
        </a:prstGeom>
        <a:noFill/>
        <a:ln w="190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7</xdr:col>
      <xdr:colOff>409575</xdr:colOff>
      <xdr:row>40</xdr:row>
      <xdr:rowOff>9525</xdr:rowOff>
    </xdr:from>
    <xdr:to>
      <xdr:col>7</xdr:col>
      <xdr:colOff>933450</xdr:colOff>
      <xdr:row>41</xdr:row>
      <xdr:rowOff>85725</xdr:rowOff>
    </xdr:to>
    <xdr:sp macro="" textlink="">
      <xdr:nvSpPr>
        <xdr:cNvPr id="60134" name="Line 888">
          <a:extLst>
            <a:ext uri="{FF2B5EF4-FFF2-40B4-BE49-F238E27FC236}">
              <a16:creationId xmlns:a16="http://schemas.microsoft.com/office/drawing/2014/main" id="{00000000-0008-0000-0100-0000E6EA0000}"/>
            </a:ext>
          </a:extLst>
        </xdr:cNvPr>
        <xdr:cNvSpPr>
          <a:spLocks noChangeShapeType="1"/>
        </xdr:cNvSpPr>
      </xdr:nvSpPr>
      <xdr:spPr bwMode="auto">
        <a:xfrm flipH="1" flipV="1">
          <a:off x="6838950" y="8324850"/>
          <a:ext cx="523875" cy="266700"/>
        </a:xfrm>
        <a:prstGeom prst="line">
          <a:avLst/>
        </a:prstGeom>
        <a:noFill/>
        <a:ln w="3175">
          <a:solidFill>
            <a:srgbClr val="000000"/>
          </a:solidFill>
          <a:round/>
          <a:headEnd/>
          <a:tailEnd type="stealth" w="sm" len="med"/>
        </a:ln>
        <a:extLst>
          <a:ext uri="{909E8E84-426E-40DD-AFC4-6F175D3DCCD1}">
            <a14:hiddenFill xmlns:a14="http://schemas.microsoft.com/office/drawing/2010/main">
              <a:noFill/>
            </a14:hiddenFill>
          </a:ext>
        </a:extLst>
      </xdr:spPr>
    </xdr:sp>
    <xdr:clientData/>
  </xdr:twoCellAnchor>
  <xdr:twoCellAnchor>
    <xdr:from>
      <xdr:col>8</xdr:col>
      <xdr:colOff>371475</xdr:colOff>
      <xdr:row>7</xdr:row>
      <xdr:rowOff>228600</xdr:rowOff>
    </xdr:from>
    <xdr:to>
      <xdr:col>8</xdr:col>
      <xdr:colOff>857250</xdr:colOff>
      <xdr:row>8</xdr:row>
      <xdr:rowOff>238125</xdr:rowOff>
    </xdr:to>
    <xdr:sp macro="" textlink="">
      <xdr:nvSpPr>
        <xdr:cNvPr id="9081" name="Text Box 889">
          <a:extLst>
            <a:ext uri="{FF2B5EF4-FFF2-40B4-BE49-F238E27FC236}">
              <a16:creationId xmlns:a16="http://schemas.microsoft.com/office/drawing/2014/main" id="{00000000-0008-0000-0100-000079230000}"/>
            </a:ext>
          </a:extLst>
        </xdr:cNvPr>
        <xdr:cNvSpPr txBox="1">
          <a:spLocks noChangeArrowheads="1"/>
        </xdr:cNvSpPr>
      </xdr:nvSpPr>
      <xdr:spPr bwMode="auto">
        <a:xfrm>
          <a:off x="7762875" y="1695450"/>
          <a:ext cx="485775" cy="257175"/>
        </a:xfrm>
        <a:prstGeom prst="rect">
          <a:avLst/>
        </a:prstGeom>
        <a:noFill/>
        <a:ln w="12700">
          <a:noFill/>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yd</a:t>
          </a:r>
          <a:r>
            <a:rPr lang="en-US" sz="1200" b="0" i="0" u="none" strike="noStrike" baseline="30000">
              <a:solidFill>
                <a:srgbClr val="000000"/>
              </a:solidFill>
              <a:latin typeface="Arial"/>
              <a:cs typeface="Arial"/>
            </a:rPr>
            <a:t>3</a:t>
          </a:r>
        </a:p>
      </xdr:txBody>
    </xdr:sp>
    <xdr:clientData/>
  </xdr:twoCellAnchor>
  <xdr:twoCellAnchor>
    <xdr:from>
      <xdr:col>8</xdr:col>
      <xdr:colOff>371475</xdr:colOff>
      <xdr:row>9</xdr:row>
      <xdr:rowOff>219075</xdr:rowOff>
    </xdr:from>
    <xdr:to>
      <xdr:col>8</xdr:col>
      <xdr:colOff>857250</xdr:colOff>
      <xdr:row>10</xdr:row>
      <xdr:rowOff>228600</xdr:rowOff>
    </xdr:to>
    <xdr:sp macro="" textlink="">
      <xdr:nvSpPr>
        <xdr:cNvPr id="9082" name="Text Box 890">
          <a:extLst>
            <a:ext uri="{FF2B5EF4-FFF2-40B4-BE49-F238E27FC236}">
              <a16:creationId xmlns:a16="http://schemas.microsoft.com/office/drawing/2014/main" id="{00000000-0008-0000-0100-00007A230000}"/>
            </a:ext>
          </a:extLst>
        </xdr:cNvPr>
        <xdr:cNvSpPr txBox="1">
          <a:spLocks noChangeArrowheads="1"/>
        </xdr:cNvSpPr>
      </xdr:nvSpPr>
      <xdr:spPr bwMode="auto">
        <a:xfrm>
          <a:off x="7762875" y="2181225"/>
          <a:ext cx="485775" cy="257175"/>
        </a:xfrm>
        <a:prstGeom prst="rect">
          <a:avLst/>
        </a:prstGeom>
        <a:noFill/>
        <a:ln w="12700">
          <a:noFill/>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yd</a:t>
          </a:r>
          <a:r>
            <a:rPr lang="en-US" sz="1200" b="0" i="0" u="none" strike="noStrike" baseline="30000">
              <a:solidFill>
                <a:srgbClr val="000000"/>
              </a:solidFill>
              <a:latin typeface="Arial"/>
              <a:cs typeface="Arial"/>
            </a:rPr>
            <a:t>3</a:t>
          </a:r>
        </a:p>
      </xdr:txBody>
    </xdr:sp>
    <xdr:clientData/>
  </xdr:twoCellAnchor>
  <xdr:twoCellAnchor>
    <xdr:from>
      <xdr:col>8</xdr:col>
      <xdr:colOff>381000</xdr:colOff>
      <xdr:row>8</xdr:row>
      <xdr:rowOff>228600</xdr:rowOff>
    </xdr:from>
    <xdr:to>
      <xdr:col>8</xdr:col>
      <xdr:colOff>866775</xdr:colOff>
      <xdr:row>9</xdr:row>
      <xdr:rowOff>238125</xdr:rowOff>
    </xdr:to>
    <xdr:sp macro="" textlink="">
      <xdr:nvSpPr>
        <xdr:cNvPr id="9083" name="Text Box 891">
          <a:extLst>
            <a:ext uri="{FF2B5EF4-FFF2-40B4-BE49-F238E27FC236}">
              <a16:creationId xmlns:a16="http://schemas.microsoft.com/office/drawing/2014/main" id="{00000000-0008-0000-0100-00007B230000}"/>
            </a:ext>
          </a:extLst>
        </xdr:cNvPr>
        <xdr:cNvSpPr txBox="1">
          <a:spLocks noChangeArrowheads="1"/>
        </xdr:cNvSpPr>
      </xdr:nvSpPr>
      <xdr:spPr bwMode="auto">
        <a:xfrm>
          <a:off x="7772400" y="1943100"/>
          <a:ext cx="485775" cy="257175"/>
        </a:xfrm>
        <a:prstGeom prst="rect">
          <a:avLst/>
        </a:prstGeom>
        <a:noFill/>
        <a:ln w="12700">
          <a:noFill/>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yd</a:t>
          </a:r>
          <a:r>
            <a:rPr lang="en-US" sz="1200" b="0" i="0" u="none" strike="noStrike" baseline="30000">
              <a:solidFill>
                <a:srgbClr val="000000"/>
              </a:solidFill>
              <a:latin typeface="Arial"/>
              <a:cs typeface="Arial"/>
            </a:rPr>
            <a:t>2</a:t>
          </a:r>
        </a:p>
      </xdr:txBody>
    </xdr:sp>
    <xdr:clientData/>
  </xdr:twoCellAnchor>
  <xdr:twoCellAnchor>
    <xdr:from>
      <xdr:col>5</xdr:col>
      <xdr:colOff>400050</xdr:colOff>
      <xdr:row>7</xdr:row>
      <xdr:rowOff>190500</xdr:rowOff>
    </xdr:from>
    <xdr:to>
      <xdr:col>5</xdr:col>
      <xdr:colOff>400050</xdr:colOff>
      <xdr:row>10</xdr:row>
      <xdr:rowOff>142875</xdr:rowOff>
    </xdr:to>
    <xdr:sp macro="" textlink="">
      <xdr:nvSpPr>
        <xdr:cNvPr id="60138" name="Line 892">
          <a:extLst>
            <a:ext uri="{FF2B5EF4-FFF2-40B4-BE49-F238E27FC236}">
              <a16:creationId xmlns:a16="http://schemas.microsoft.com/office/drawing/2014/main" id="{00000000-0008-0000-0100-0000EAEA0000}"/>
            </a:ext>
          </a:extLst>
        </xdr:cNvPr>
        <xdr:cNvSpPr>
          <a:spLocks noChangeShapeType="1"/>
        </xdr:cNvSpPr>
      </xdr:nvSpPr>
      <xdr:spPr bwMode="auto">
        <a:xfrm>
          <a:off x="4905375" y="1657350"/>
          <a:ext cx="0" cy="6953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2700">
              <a:solidFill>
                <a:srgbClr val="000000"/>
              </a:solidFill>
              <a:prstDash val="dash"/>
              <a:round/>
              <a:headEnd/>
              <a:tailEnd/>
            </a14:hiddenLine>
          </a:ext>
        </a:extLst>
      </xdr:spPr>
    </xdr:sp>
    <xdr:clientData/>
  </xdr:twoCellAnchor>
  <xdr:twoCellAnchor>
    <xdr:from>
      <xdr:col>7</xdr:col>
      <xdr:colOff>466725</xdr:colOff>
      <xdr:row>19</xdr:row>
      <xdr:rowOff>171450</xdr:rowOff>
    </xdr:from>
    <xdr:to>
      <xdr:col>7</xdr:col>
      <xdr:colOff>942975</xdr:colOff>
      <xdr:row>21</xdr:row>
      <xdr:rowOff>19050</xdr:rowOff>
    </xdr:to>
    <xdr:sp macro="" textlink="">
      <xdr:nvSpPr>
        <xdr:cNvPr id="9100" name="Text Box 908">
          <a:extLst>
            <a:ext uri="{FF2B5EF4-FFF2-40B4-BE49-F238E27FC236}">
              <a16:creationId xmlns:a16="http://schemas.microsoft.com/office/drawing/2014/main" id="{00000000-0008-0000-0100-00008C230000}"/>
            </a:ext>
          </a:extLst>
        </xdr:cNvPr>
        <xdr:cNvSpPr txBox="1">
          <a:spLocks noChangeArrowheads="1"/>
        </xdr:cNvSpPr>
      </xdr:nvSpPr>
      <xdr:spPr bwMode="auto">
        <a:xfrm>
          <a:off x="6896100" y="4381500"/>
          <a:ext cx="476250" cy="266700"/>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/yd</a:t>
          </a:r>
          <a:r>
            <a:rPr lang="en-US" sz="1200" b="0" i="0" u="none" strike="noStrike" baseline="30000">
              <a:solidFill>
                <a:srgbClr val="000000"/>
              </a:solidFill>
              <a:latin typeface="Arial"/>
              <a:cs typeface="Arial"/>
            </a:rPr>
            <a:t>3</a:t>
          </a:r>
        </a:p>
      </xdr:txBody>
    </xdr:sp>
    <xdr:clientData/>
  </xdr:twoCellAnchor>
  <xdr:twoCellAnchor>
    <xdr:from>
      <xdr:col>7</xdr:col>
      <xdr:colOff>466725</xdr:colOff>
      <xdr:row>20</xdr:row>
      <xdr:rowOff>180975</xdr:rowOff>
    </xdr:from>
    <xdr:to>
      <xdr:col>7</xdr:col>
      <xdr:colOff>942975</xdr:colOff>
      <xdr:row>22</xdr:row>
      <xdr:rowOff>28575</xdr:rowOff>
    </xdr:to>
    <xdr:sp macro="" textlink="">
      <xdr:nvSpPr>
        <xdr:cNvPr id="9101" name="Text Box 909">
          <a:extLst>
            <a:ext uri="{FF2B5EF4-FFF2-40B4-BE49-F238E27FC236}">
              <a16:creationId xmlns:a16="http://schemas.microsoft.com/office/drawing/2014/main" id="{00000000-0008-0000-0100-00008D230000}"/>
            </a:ext>
          </a:extLst>
        </xdr:cNvPr>
        <xdr:cNvSpPr txBox="1">
          <a:spLocks noChangeArrowheads="1"/>
        </xdr:cNvSpPr>
      </xdr:nvSpPr>
      <xdr:spPr bwMode="auto">
        <a:xfrm>
          <a:off x="6896100" y="4600575"/>
          <a:ext cx="476250" cy="266700"/>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/yd</a:t>
          </a:r>
          <a:r>
            <a:rPr lang="en-US" sz="1200" b="0" i="0" u="none" strike="noStrike" baseline="30000">
              <a:solidFill>
                <a:srgbClr val="000000"/>
              </a:solidFill>
              <a:latin typeface="Arial"/>
              <a:cs typeface="Arial"/>
            </a:rPr>
            <a:t>3</a:t>
          </a:r>
        </a:p>
      </xdr:txBody>
    </xdr:sp>
    <xdr:clientData/>
  </xdr:twoCellAnchor>
  <xdr:twoCellAnchor>
    <xdr:from>
      <xdr:col>7</xdr:col>
      <xdr:colOff>600075</xdr:colOff>
      <xdr:row>22</xdr:row>
      <xdr:rowOff>9525</xdr:rowOff>
    </xdr:from>
    <xdr:to>
      <xdr:col>8</xdr:col>
      <xdr:colOff>123825</xdr:colOff>
      <xdr:row>23</xdr:row>
      <xdr:rowOff>66675</xdr:rowOff>
    </xdr:to>
    <xdr:sp macro="" textlink="">
      <xdr:nvSpPr>
        <xdr:cNvPr id="9102" name="Text Box 910">
          <a:extLst>
            <a:ext uri="{FF2B5EF4-FFF2-40B4-BE49-F238E27FC236}">
              <a16:creationId xmlns:a16="http://schemas.microsoft.com/office/drawing/2014/main" id="{00000000-0008-0000-0100-00008E230000}"/>
            </a:ext>
          </a:extLst>
        </xdr:cNvPr>
        <xdr:cNvSpPr txBox="1">
          <a:spLocks noChangeArrowheads="1"/>
        </xdr:cNvSpPr>
      </xdr:nvSpPr>
      <xdr:spPr bwMode="auto">
        <a:xfrm>
          <a:off x="7029450" y="4848225"/>
          <a:ext cx="485775" cy="266700"/>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/ac.</a:t>
          </a:r>
        </a:p>
      </xdr:txBody>
    </xdr:sp>
    <xdr:clientData/>
  </xdr:twoCellAnchor>
  <xdr:twoCellAnchor>
    <xdr:from>
      <xdr:col>7</xdr:col>
      <xdr:colOff>504825</xdr:colOff>
      <xdr:row>16</xdr:row>
      <xdr:rowOff>161925</xdr:rowOff>
    </xdr:from>
    <xdr:to>
      <xdr:col>8</xdr:col>
      <xdr:colOff>28575</xdr:colOff>
      <xdr:row>18</xdr:row>
      <xdr:rowOff>19050</xdr:rowOff>
    </xdr:to>
    <xdr:sp macro="" textlink="">
      <xdr:nvSpPr>
        <xdr:cNvPr id="9103" name="Text Box 911">
          <a:extLst>
            <a:ext uri="{FF2B5EF4-FFF2-40B4-BE49-F238E27FC236}">
              <a16:creationId xmlns:a16="http://schemas.microsoft.com/office/drawing/2014/main" id="{00000000-0008-0000-0100-00008F230000}"/>
            </a:ext>
          </a:extLst>
        </xdr:cNvPr>
        <xdr:cNvSpPr txBox="1">
          <a:spLocks noChangeArrowheads="1"/>
        </xdr:cNvSpPr>
      </xdr:nvSpPr>
      <xdr:spPr bwMode="auto">
        <a:xfrm>
          <a:off x="6934200" y="3762375"/>
          <a:ext cx="485775" cy="257175"/>
        </a:xfrm>
        <a:prstGeom prst="rect">
          <a:avLst/>
        </a:prstGeom>
        <a:noFill/>
        <a:ln w="12700">
          <a:noFill/>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/yd</a:t>
          </a:r>
          <a:r>
            <a:rPr lang="en-US" sz="1200" b="0" i="0" u="none" strike="noStrike" baseline="30000">
              <a:solidFill>
                <a:srgbClr val="000000"/>
              </a:solidFill>
              <a:latin typeface="Arial"/>
              <a:cs typeface="Arial"/>
            </a:rPr>
            <a:t>3</a:t>
          </a:r>
        </a:p>
      </xdr:txBody>
    </xdr:sp>
    <xdr:clientData/>
  </xdr:twoCellAnchor>
  <xdr:twoCellAnchor>
    <xdr:from>
      <xdr:col>7</xdr:col>
      <xdr:colOff>504825</xdr:colOff>
      <xdr:row>18</xdr:row>
      <xdr:rowOff>171450</xdr:rowOff>
    </xdr:from>
    <xdr:to>
      <xdr:col>8</xdr:col>
      <xdr:colOff>28575</xdr:colOff>
      <xdr:row>20</xdr:row>
      <xdr:rowOff>9525</xdr:rowOff>
    </xdr:to>
    <xdr:sp macro="" textlink="">
      <xdr:nvSpPr>
        <xdr:cNvPr id="9104" name="Text Box 912">
          <a:extLst>
            <a:ext uri="{FF2B5EF4-FFF2-40B4-BE49-F238E27FC236}">
              <a16:creationId xmlns:a16="http://schemas.microsoft.com/office/drawing/2014/main" id="{00000000-0008-0000-0100-000090230000}"/>
            </a:ext>
          </a:extLst>
        </xdr:cNvPr>
        <xdr:cNvSpPr txBox="1">
          <a:spLocks noChangeArrowheads="1"/>
        </xdr:cNvSpPr>
      </xdr:nvSpPr>
      <xdr:spPr bwMode="auto">
        <a:xfrm>
          <a:off x="6934200" y="4171950"/>
          <a:ext cx="485775" cy="257175"/>
        </a:xfrm>
        <a:prstGeom prst="rect">
          <a:avLst/>
        </a:prstGeom>
        <a:noFill/>
        <a:ln w="12700">
          <a:noFill/>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/yd</a:t>
          </a:r>
          <a:r>
            <a:rPr lang="en-US" sz="1200" b="0" i="0" u="none" strike="noStrike" baseline="30000">
              <a:solidFill>
                <a:srgbClr val="000000"/>
              </a:solidFill>
              <a:latin typeface="Arial"/>
              <a:cs typeface="Arial"/>
            </a:rPr>
            <a:t>3</a:t>
          </a:r>
        </a:p>
      </xdr:txBody>
    </xdr:sp>
    <xdr:clientData/>
  </xdr:twoCellAnchor>
  <xdr:twoCellAnchor>
    <xdr:from>
      <xdr:col>7</xdr:col>
      <xdr:colOff>466725</xdr:colOff>
      <xdr:row>17</xdr:row>
      <xdr:rowOff>190500</xdr:rowOff>
    </xdr:from>
    <xdr:to>
      <xdr:col>7</xdr:col>
      <xdr:colOff>952500</xdr:colOff>
      <xdr:row>19</xdr:row>
      <xdr:rowOff>28575</xdr:rowOff>
    </xdr:to>
    <xdr:sp macro="" textlink="">
      <xdr:nvSpPr>
        <xdr:cNvPr id="9105" name="Text Box 913">
          <a:extLst>
            <a:ext uri="{FF2B5EF4-FFF2-40B4-BE49-F238E27FC236}">
              <a16:creationId xmlns:a16="http://schemas.microsoft.com/office/drawing/2014/main" id="{00000000-0008-0000-0100-000091230000}"/>
            </a:ext>
          </a:extLst>
        </xdr:cNvPr>
        <xdr:cNvSpPr txBox="1">
          <a:spLocks noChangeArrowheads="1"/>
        </xdr:cNvSpPr>
      </xdr:nvSpPr>
      <xdr:spPr bwMode="auto">
        <a:xfrm>
          <a:off x="6896100" y="3981450"/>
          <a:ext cx="485775" cy="257175"/>
        </a:xfrm>
        <a:prstGeom prst="rect">
          <a:avLst/>
        </a:prstGeom>
        <a:noFill/>
        <a:ln w="12700">
          <a:noFill/>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/yd</a:t>
          </a:r>
          <a:r>
            <a:rPr lang="en-US" sz="1200" b="0" i="0" u="none" strike="noStrike" baseline="30000">
              <a:solidFill>
                <a:srgbClr val="000000"/>
              </a:solidFill>
              <a:latin typeface="Arial"/>
              <a:cs typeface="Arial"/>
            </a:rPr>
            <a:t>2</a:t>
          </a:r>
        </a:p>
      </xdr:txBody>
    </xdr:sp>
    <xdr:clientData/>
  </xdr:twoCellAnchor>
  <xdr:twoCellAnchor>
    <xdr:from>
      <xdr:col>0</xdr:col>
      <xdr:colOff>552450</xdr:colOff>
      <xdr:row>14</xdr:row>
      <xdr:rowOff>47625</xdr:rowOff>
    </xdr:from>
    <xdr:to>
      <xdr:col>6</xdr:col>
      <xdr:colOff>28575</xdr:colOff>
      <xdr:row>18</xdr:row>
      <xdr:rowOff>123825</xdr:rowOff>
    </xdr:to>
    <xdr:sp macro="" textlink="">
      <xdr:nvSpPr>
        <xdr:cNvPr id="9108" name="Text Box 916">
          <a:extLst>
            <a:ext uri="{FF2B5EF4-FFF2-40B4-BE49-F238E27FC236}">
              <a16:creationId xmlns:a16="http://schemas.microsoft.com/office/drawing/2014/main" id="{00000000-0008-0000-0100-000094230000}"/>
            </a:ext>
          </a:extLst>
        </xdr:cNvPr>
        <xdr:cNvSpPr txBox="1">
          <a:spLocks noChangeArrowheads="1"/>
        </xdr:cNvSpPr>
      </xdr:nvSpPr>
      <xdr:spPr bwMode="auto">
        <a:xfrm>
          <a:off x="552450" y="3248025"/>
          <a:ext cx="4943475" cy="876300"/>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1" i="1" u="sng" strike="noStrike" baseline="0">
              <a:solidFill>
                <a:srgbClr val="000000"/>
              </a:solidFill>
              <a:latin typeface="Arial"/>
              <a:cs typeface="Arial"/>
            </a:rPr>
            <a:t>Notes</a:t>
          </a:r>
          <a:r>
            <a:rPr lang="en-US" sz="1200" b="0" i="0" u="none" strike="noStrike" baseline="0">
              <a:solidFill>
                <a:srgbClr val="000000"/>
              </a:solidFill>
              <a:latin typeface="Arial"/>
              <a:cs typeface="Arial"/>
            </a:rPr>
            <a:t>:  </a:t>
          </a:r>
          <a:r>
            <a:rPr lang="en-US" sz="1200" b="0" i="1" u="none" strike="noStrike" baseline="30000">
              <a:solidFill>
                <a:srgbClr val="000000"/>
              </a:solidFill>
              <a:latin typeface="Arial"/>
              <a:cs typeface="Arial"/>
            </a:rPr>
            <a:t>a</a:t>
          </a:r>
          <a:r>
            <a:rPr lang="en-US" sz="1200" b="0" i="1" u="none" strike="noStrike" baseline="0">
              <a:solidFill>
                <a:srgbClr val="000000"/>
              </a:solidFill>
              <a:latin typeface="Arial"/>
              <a:cs typeface="Arial"/>
            </a:rPr>
            <a:t> Rock, bedding, and geotextile quantities are determined </a:t>
          </a:r>
        </a:p>
        <a:p>
          <a:pPr algn="l" rtl="0">
            <a:defRPr sz="1000"/>
          </a:pPr>
          <a:r>
            <a:rPr lang="en-US" sz="1200" b="0" i="1" u="none" strike="noStrike" baseline="0">
              <a:solidFill>
                <a:srgbClr val="000000"/>
              </a:solidFill>
              <a:latin typeface="Arial"/>
              <a:cs typeface="Arial"/>
            </a:rPr>
            <a:t>                 from the x-section below (neglect radius).</a:t>
          </a:r>
        </a:p>
        <a:p>
          <a:pPr algn="l" rtl="0">
            <a:defRPr sz="1000"/>
          </a:pPr>
          <a:r>
            <a:rPr lang="en-US" sz="1200" b="0" i="1" u="none" strike="noStrike" baseline="0">
              <a:solidFill>
                <a:srgbClr val="000000"/>
              </a:solidFill>
              <a:latin typeface="Arial"/>
              <a:cs typeface="Arial"/>
            </a:rPr>
            <a:t>             </a:t>
          </a:r>
          <a:r>
            <a:rPr lang="en-US" sz="1200" b="0" i="1" u="none" strike="noStrike" baseline="30000">
              <a:solidFill>
                <a:srgbClr val="000000"/>
              </a:solidFill>
              <a:latin typeface="Arial"/>
              <a:cs typeface="Arial"/>
            </a:rPr>
            <a:t>b</a:t>
          </a:r>
          <a:r>
            <a:rPr lang="en-US" sz="1200" b="0" i="1" u="none" strike="noStrike" baseline="0">
              <a:solidFill>
                <a:srgbClr val="000000"/>
              </a:solidFill>
              <a:latin typeface="Arial"/>
              <a:cs typeface="Arial"/>
            </a:rPr>
            <a:t> Geotextile shall be overlapped (18-in. min.) and anchored</a:t>
          </a:r>
        </a:p>
        <a:p>
          <a:pPr algn="l" rtl="0">
            <a:defRPr sz="1000"/>
          </a:pPr>
          <a:r>
            <a:rPr lang="en-US" sz="1200" b="0" i="1" u="none" strike="noStrike" baseline="0">
              <a:solidFill>
                <a:srgbClr val="000000"/>
              </a:solidFill>
              <a:latin typeface="Arial"/>
              <a:cs typeface="Arial"/>
            </a:rPr>
            <a:t>                (18-in. min. along sides and 24-in. min. on the ends).</a:t>
          </a:r>
        </a:p>
      </xdr:txBody>
    </xdr:sp>
    <xdr:clientData/>
  </xdr:twoCellAnchor>
  <xdr:twoCellAnchor>
    <xdr:from>
      <xdr:col>2</xdr:col>
      <xdr:colOff>485775</xdr:colOff>
      <xdr:row>22</xdr:row>
      <xdr:rowOff>76200</xdr:rowOff>
    </xdr:from>
    <xdr:to>
      <xdr:col>2</xdr:col>
      <xdr:colOff>942975</xdr:colOff>
      <xdr:row>22</xdr:row>
      <xdr:rowOff>76200</xdr:rowOff>
    </xdr:to>
    <xdr:sp macro="" textlink="">
      <xdr:nvSpPr>
        <xdr:cNvPr id="60146" name="Line 917">
          <a:extLst>
            <a:ext uri="{FF2B5EF4-FFF2-40B4-BE49-F238E27FC236}">
              <a16:creationId xmlns:a16="http://schemas.microsoft.com/office/drawing/2014/main" id="{00000000-0008-0000-0100-0000F2EA0000}"/>
            </a:ext>
          </a:extLst>
        </xdr:cNvPr>
        <xdr:cNvSpPr>
          <a:spLocks noChangeShapeType="1"/>
        </xdr:cNvSpPr>
      </xdr:nvSpPr>
      <xdr:spPr bwMode="auto">
        <a:xfrm>
          <a:off x="2028825" y="4914900"/>
          <a:ext cx="457200" cy="0"/>
        </a:xfrm>
        <a:prstGeom prst="line">
          <a:avLst/>
        </a:prstGeom>
        <a:noFill/>
        <a:ln w="1270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390525</xdr:colOff>
      <xdr:row>22</xdr:row>
      <xdr:rowOff>95250</xdr:rowOff>
    </xdr:from>
    <xdr:to>
      <xdr:col>3</xdr:col>
      <xdr:colOff>523875</xdr:colOff>
      <xdr:row>22</xdr:row>
      <xdr:rowOff>95250</xdr:rowOff>
    </xdr:to>
    <xdr:sp macro="" textlink="">
      <xdr:nvSpPr>
        <xdr:cNvPr id="60147" name="Line 918">
          <a:extLst>
            <a:ext uri="{FF2B5EF4-FFF2-40B4-BE49-F238E27FC236}">
              <a16:creationId xmlns:a16="http://schemas.microsoft.com/office/drawing/2014/main" id="{00000000-0008-0000-0100-0000F3EA0000}"/>
            </a:ext>
          </a:extLst>
        </xdr:cNvPr>
        <xdr:cNvSpPr>
          <a:spLocks noChangeShapeType="1"/>
        </xdr:cNvSpPr>
      </xdr:nvSpPr>
      <xdr:spPr bwMode="auto">
        <a:xfrm>
          <a:off x="2895600" y="4933950"/>
          <a:ext cx="133350" cy="0"/>
        </a:xfrm>
        <a:prstGeom prst="line">
          <a:avLst/>
        </a:prstGeom>
        <a:noFill/>
        <a:ln w="1270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85725</xdr:colOff>
      <xdr:row>23</xdr:row>
      <xdr:rowOff>66675</xdr:rowOff>
    </xdr:from>
    <xdr:to>
      <xdr:col>5</xdr:col>
      <xdr:colOff>800100</xdr:colOff>
      <xdr:row>30</xdr:row>
      <xdr:rowOff>85725</xdr:rowOff>
    </xdr:to>
    <xdr:sp macro="" textlink="">
      <xdr:nvSpPr>
        <xdr:cNvPr id="60148" name="Line 921">
          <a:extLst>
            <a:ext uri="{FF2B5EF4-FFF2-40B4-BE49-F238E27FC236}">
              <a16:creationId xmlns:a16="http://schemas.microsoft.com/office/drawing/2014/main" id="{00000000-0008-0000-0100-0000F4EA0000}"/>
            </a:ext>
          </a:extLst>
        </xdr:cNvPr>
        <xdr:cNvSpPr>
          <a:spLocks noChangeShapeType="1"/>
        </xdr:cNvSpPr>
      </xdr:nvSpPr>
      <xdr:spPr bwMode="auto">
        <a:xfrm>
          <a:off x="3552825" y="5114925"/>
          <a:ext cx="1752600" cy="1381125"/>
        </a:xfrm>
        <a:prstGeom prst="line">
          <a:avLst/>
        </a:prstGeom>
        <a:noFill/>
        <a:ln w="1270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800100</xdr:colOff>
      <xdr:row>30</xdr:row>
      <xdr:rowOff>85725</xdr:rowOff>
    </xdr:from>
    <xdr:to>
      <xdr:col>6</xdr:col>
      <xdr:colOff>247650</xdr:colOff>
      <xdr:row>30</xdr:row>
      <xdr:rowOff>85725</xdr:rowOff>
    </xdr:to>
    <xdr:sp macro="" textlink="">
      <xdr:nvSpPr>
        <xdr:cNvPr id="60149" name="Line 922">
          <a:extLst>
            <a:ext uri="{FF2B5EF4-FFF2-40B4-BE49-F238E27FC236}">
              <a16:creationId xmlns:a16="http://schemas.microsoft.com/office/drawing/2014/main" id="{00000000-0008-0000-0100-0000F5EA0000}"/>
            </a:ext>
          </a:extLst>
        </xdr:cNvPr>
        <xdr:cNvSpPr>
          <a:spLocks noChangeShapeType="1"/>
        </xdr:cNvSpPr>
      </xdr:nvSpPr>
      <xdr:spPr bwMode="auto">
        <a:xfrm>
          <a:off x="5305425" y="6496050"/>
          <a:ext cx="409575" cy="0"/>
        </a:xfrm>
        <a:prstGeom prst="line">
          <a:avLst/>
        </a:prstGeom>
        <a:noFill/>
        <a:ln w="1270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676275</xdr:colOff>
      <xdr:row>30</xdr:row>
      <xdr:rowOff>85725</xdr:rowOff>
    </xdr:from>
    <xdr:to>
      <xdr:col>7</xdr:col>
      <xdr:colOff>66675</xdr:colOff>
      <xdr:row>30</xdr:row>
      <xdr:rowOff>85725</xdr:rowOff>
    </xdr:to>
    <xdr:sp macro="" textlink="">
      <xdr:nvSpPr>
        <xdr:cNvPr id="60150" name="Line 923">
          <a:extLst>
            <a:ext uri="{FF2B5EF4-FFF2-40B4-BE49-F238E27FC236}">
              <a16:creationId xmlns:a16="http://schemas.microsoft.com/office/drawing/2014/main" id="{00000000-0008-0000-0100-0000F6EA0000}"/>
            </a:ext>
          </a:extLst>
        </xdr:cNvPr>
        <xdr:cNvSpPr>
          <a:spLocks noChangeShapeType="1"/>
        </xdr:cNvSpPr>
      </xdr:nvSpPr>
      <xdr:spPr bwMode="auto">
        <a:xfrm>
          <a:off x="6143625" y="6496050"/>
          <a:ext cx="352425" cy="0"/>
        </a:xfrm>
        <a:prstGeom prst="line">
          <a:avLst/>
        </a:prstGeom>
        <a:noFill/>
        <a:ln w="1270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7</xdr:col>
      <xdr:colOff>66675</xdr:colOff>
      <xdr:row>29</xdr:row>
      <xdr:rowOff>133350</xdr:rowOff>
    </xdr:from>
    <xdr:to>
      <xdr:col>7</xdr:col>
      <xdr:colOff>295275</xdr:colOff>
      <xdr:row>30</xdr:row>
      <xdr:rowOff>85725</xdr:rowOff>
    </xdr:to>
    <xdr:sp macro="" textlink="">
      <xdr:nvSpPr>
        <xdr:cNvPr id="60151" name="Line 924">
          <a:extLst>
            <a:ext uri="{FF2B5EF4-FFF2-40B4-BE49-F238E27FC236}">
              <a16:creationId xmlns:a16="http://schemas.microsoft.com/office/drawing/2014/main" id="{00000000-0008-0000-0100-0000F7EA0000}"/>
            </a:ext>
          </a:extLst>
        </xdr:cNvPr>
        <xdr:cNvSpPr>
          <a:spLocks noChangeShapeType="1"/>
        </xdr:cNvSpPr>
      </xdr:nvSpPr>
      <xdr:spPr bwMode="auto">
        <a:xfrm flipV="1">
          <a:off x="6496050" y="6353175"/>
          <a:ext cx="228600" cy="142875"/>
        </a:xfrm>
        <a:prstGeom prst="line">
          <a:avLst/>
        </a:prstGeom>
        <a:noFill/>
        <a:ln w="1270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7</xdr:col>
      <xdr:colOff>295275</xdr:colOff>
      <xdr:row>29</xdr:row>
      <xdr:rowOff>38100</xdr:rowOff>
    </xdr:from>
    <xdr:to>
      <xdr:col>7</xdr:col>
      <xdr:colOff>295275</xdr:colOff>
      <xdr:row>29</xdr:row>
      <xdr:rowOff>133350</xdr:rowOff>
    </xdr:to>
    <xdr:sp macro="" textlink="">
      <xdr:nvSpPr>
        <xdr:cNvPr id="60152" name="Line 925">
          <a:extLst>
            <a:ext uri="{FF2B5EF4-FFF2-40B4-BE49-F238E27FC236}">
              <a16:creationId xmlns:a16="http://schemas.microsoft.com/office/drawing/2014/main" id="{00000000-0008-0000-0100-0000F8EA0000}"/>
            </a:ext>
          </a:extLst>
        </xdr:cNvPr>
        <xdr:cNvSpPr>
          <a:spLocks noChangeShapeType="1"/>
        </xdr:cNvSpPr>
      </xdr:nvSpPr>
      <xdr:spPr bwMode="auto">
        <a:xfrm flipV="1">
          <a:off x="6724650" y="6257925"/>
          <a:ext cx="0" cy="95250"/>
        </a:xfrm>
        <a:prstGeom prst="line">
          <a:avLst/>
        </a:prstGeom>
        <a:noFill/>
        <a:ln w="1270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666750</xdr:colOff>
      <xdr:row>22</xdr:row>
      <xdr:rowOff>85725</xdr:rowOff>
    </xdr:from>
    <xdr:to>
      <xdr:col>2</xdr:col>
      <xdr:colOff>676275</xdr:colOff>
      <xdr:row>23</xdr:row>
      <xdr:rowOff>142875</xdr:rowOff>
    </xdr:to>
    <xdr:sp macro="" textlink="">
      <xdr:nvSpPr>
        <xdr:cNvPr id="60153" name="Line 926">
          <a:extLst>
            <a:ext uri="{FF2B5EF4-FFF2-40B4-BE49-F238E27FC236}">
              <a16:creationId xmlns:a16="http://schemas.microsoft.com/office/drawing/2014/main" id="{00000000-0008-0000-0100-0000F9EA0000}"/>
            </a:ext>
          </a:extLst>
        </xdr:cNvPr>
        <xdr:cNvSpPr>
          <a:spLocks noChangeShapeType="1"/>
        </xdr:cNvSpPr>
      </xdr:nvSpPr>
      <xdr:spPr bwMode="auto">
        <a:xfrm flipV="1">
          <a:off x="2209800" y="4924425"/>
          <a:ext cx="9525" cy="266700"/>
        </a:xfrm>
        <a:prstGeom prst="line">
          <a:avLst/>
        </a:prstGeom>
        <a:noFill/>
        <a:ln w="3175">
          <a:solidFill>
            <a:srgbClr val="000000"/>
          </a:solidFill>
          <a:round/>
          <a:headEnd/>
          <a:tailEnd type="stealth" w="sm" len="med"/>
        </a:ln>
        <a:extLst>
          <a:ext uri="{909E8E84-426E-40DD-AFC4-6F175D3DCCD1}">
            <a14:hiddenFill xmlns:a14="http://schemas.microsoft.com/office/drawing/2010/main">
              <a:noFill/>
            </a14:hiddenFill>
          </a:ext>
        </a:extLst>
      </xdr:spPr>
    </xdr:sp>
    <xdr:clientData/>
  </xdr:twoCellAnchor>
  <xdr:twoCellAnchor>
    <xdr:from>
      <xdr:col>3</xdr:col>
      <xdr:colOff>533400</xdr:colOff>
      <xdr:row>22</xdr:row>
      <xdr:rowOff>95250</xdr:rowOff>
    </xdr:from>
    <xdr:to>
      <xdr:col>4</xdr:col>
      <xdr:colOff>114300</xdr:colOff>
      <xdr:row>23</xdr:row>
      <xdr:rowOff>85725</xdr:rowOff>
    </xdr:to>
    <xdr:sp macro="" textlink="">
      <xdr:nvSpPr>
        <xdr:cNvPr id="60154" name="Freeform 927">
          <a:extLst>
            <a:ext uri="{FF2B5EF4-FFF2-40B4-BE49-F238E27FC236}">
              <a16:creationId xmlns:a16="http://schemas.microsoft.com/office/drawing/2014/main" id="{00000000-0008-0000-0100-0000FAEA0000}"/>
            </a:ext>
          </a:extLst>
        </xdr:cNvPr>
        <xdr:cNvSpPr>
          <a:spLocks/>
        </xdr:cNvSpPr>
      </xdr:nvSpPr>
      <xdr:spPr bwMode="auto">
        <a:xfrm>
          <a:off x="3038475" y="4933950"/>
          <a:ext cx="542925" cy="200025"/>
        </a:xfrm>
        <a:custGeom>
          <a:avLst/>
          <a:gdLst>
            <a:gd name="T0" fmla="*/ 0 w 55"/>
            <a:gd name="T1" fmla="*/ 0 h 16"/>
            <a:gd name="T2" fmla="*/ 2147483647 w 55"/>
            <a:gd name="T3" fmla="*/ 2147483647 h 16"/>
            <a:gd name="T4" fmla="*/ 2147483647 w 55"/>
            <a:gd name="T5" fmla="*/ 2147483647 h 16"/>
            <a:gd name="T6" fmla="*/ 0 60000 65536"/>
            <a:gd name="T7" fmla="*/ 0 60000 65536"/>
            <a:gd name="T8" fmla="*/ 0 60000 65536"/>
            <a:gd name="T9" fmla="*/ 0 w 55"/>
            <a:gd name="T10" fmla="*/ 0 h 16"/>
            <a:gd name="T11" fmla="*/ 55 w 55"/>
            <a:gd name="T12" fmla="*/ 16 h 16"/>
          </a:gdLst>
          <a:ahLst/>
          <a:cxnLst>
            <a:cxn ang="T6">
              <a:pos x="T0" y="T1"/>
            </a:cxn>
            <a:cxn ang="T7">
              <a:pos x="T2" y="T3"/>
            </a:cxn>
            <a:cxn ang="T8">
              <a:pos x="T4" y="T5"/>
            </a:cxn>
          </a:cxnLst>
          <a:rect l="T9" t="T10" r="T11" b="T12"/>
          <a:pathLst>
            <a:path w="55" h="16">
              <a:moveTo>
                <a:pt x="0" y="0"/>
              </a:moveTo>
              <a:cubicBezTo>
                <a:pt x="11" y="0"/>
                <a:pt x="22" y="1"/>
                <a:pt x="31" y="4"/>
              </a:cubicBezTo>
              <a:cubicBezTo>
                <a:pt x="40" y="7"/>
                <a:pt x="51" y="14"/>
                <a:pt x="55" y="16"/>
              </a:cubicBezTo>
            </a:path>
          </a:pathLst>
        </a:custGeom>
        <a:noFill/>
        <a:ln w="12700" cap="flat" cmpd="sng">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400050</xdr:colOff>
      <xdr:row>8</xdr:row>
      <xdr:rowOff>190500</xdr:rowOff>
    </xdr:from>
    <xdr:to>
      <xdr:col>5</xdr:col>
      <xdr:colOff>400050</xdr:colOff>
      <xdr:row>11</xdr:row>
      <xdr:rowOff>142875</xdr:rowOff>
    </xdr:to>
    <xdr:sp macro="" textlink="">
      <xdr:nvSpPr>
        <xdr:cNvPr id="60155" name="Line 931">
          <a:extLst>
            <a:ext uri="{FF2B5EF4-FFF2-40B4-BE49-F238E27FC236}">
              <a16:creationId xmlns:a16="http://schemas.microsoft.com/office/drawing/2014/main" id="{00000000-0008-0000-0100-0000FBEA0000}"/>
            </a:ext>
          </a:extLst>
        </xdr:cNvPr>
        <xdr:cNvSpPr>
          <a:spLocks noChangeShapeType="1"/>
        </xdr:cNvSpPr>
      </xdr:nvSpPr>
      <xdr:spPr bwMode="auto">
        <a:xfrm>
          <a:off x="4905375" y="1905000"/>
          <a:ext cx="0" cy="6953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2700">
              <a:solidFill>
                <a:srgbClr val="000000"/>
              </a:solidFill>
              <a:prstDash val="dash"/>
              <a:round/>
              <a:headEnd/>
              <a:tailEnd/>
            </a14:hiddenLine>
          </a:ext>
        </a:extLst>
      </xdr:spPr>
    </xdr:sp>
    <xdr:clientData/>
  </xdr:twoCellAnchor>
  <xdr:twoCellAnchor>
    <xdr:from>
      <xdr:col>3</xdr:col>
      <xdr:colOff>742950</xdr:colOff>
      <xdr:row>9</xdr:row>
      <xdr:rowOff>28575</xdr:rowOff>
    </xdr:from>
    <xdr:to>
      <xdr:col>4</xdr:col>
      <xdr:colOff>276225</xdr:colOff>
      <xdr:row>9</xdr:row>
      <xdr:rowOff>219075</xdr:rowOff>
    </xdr:to>
    <xdr:sp macro="" textlink="">
      <xdr:nvSpPr>
        <xdr:cNvPr id="9124" name="Text Box 932">
          <a:extLst>
            <a:ext uri="{FF2B5EF4-FFF2-40B4-BE49-F238E27FC236}">
              <a16:creationId xmlns:a16="http://schemas.microsoft.com/office/drawing/2014/main" id="{00000000-0008-0000-0100-0000A4230000}"/>
            </a:ext>
          </a:extLst>
        </xdr:cNvPr>
        <xdr:cNvSpPr txBox="1">
          <a:spLocks noChangeArrowheads="1"/>
        </xdr:cNvSpPr>
      </xdr:nvSpPr>
      <xdr:spPr bwMode="auto">
        <a:xfrm>
          <a:off x="3248025" y="1990725"/>
          <a:ext cx="495300" cy="190500"/>
        </a:xfrm>
        <a:prstGeom prst="rect">
          <a:avLst/>
        </a:prstGeom>
        <a:noFill/>
        <a:ln w="12700">
          <a:noFill/>
          <a:prstDash val="dash"/>
          <a:miter lim="800000"/>
          <a:headEnd/>
          <a:tailEnd/>
        </a:ln>
        <a:effec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a:t>
          </a:r>
        </a:p>
      </xdr:txBody>
    </xdr:sp>
    <xdr:clientData/>
  </xdr:twoCellAnchor>
  <xdr:twoCellAnchor>
    <xdr:from>
      <xdr:col>3</xdr:col>
      <xdr:colOff>742950</xdr:colOff>
      <xdr:row>10</xdr:row>
      <xdr:rowOff>28575</xdr:rowOff>
    </xdr:from>
    <xdr:to>
      <xdr:col>4</xdr:col>
      <xdr:colOff>276225</xdr:colOff>
      <xdr:row>10</xdr:row>
      <xdr:rowOff>219075</xdr:rowOff>
    </xdr:to>
    <xdr:sp macro="" textlink="">
      <xdr:nvSpPr>
        <xdr:cNvPr id="9125" name="Text Box 933">
          <a:extLst>
            <a:ext uri="{FF2B5EF4-FFF2-40B4-BE49-F238E27FC236}">
              <a16:creationId xmlns:a16="http://schemas.microsoft.com/office/drawing/2014/main" id="{00000000-0008-0000-0100-0000A5230000}"/>
            </a:ext>
          </a:extLst>
        </xdr:cNvPr>
        <xdr:cNvSpPr txBox="1">
          <a:spLocks noChangeArrowheads="1"/>
        </xdr:cNvSpPr>
      </xdr:nvSpPr>
      <xdr:spPr bwMode="auto">
        <a:xfrm>
          <a:off x="3248025" y="2238375"/>
          <a:ext cx="495300" cy="190500"/>
        </a:xfrm>
        <a:prstGeom prst="rect">
          <a:avLst/>
        </a:prstGeom>
        <a:noFill/>
        <a:ln w="12700">
          <a:noFill/>
          <a:prstDash val="dash"/>
          <a:miter lim="800000"/>
          <a:headEnd/>
          <a:tailEnd/>
        </a:ln>
        <a:effec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a:t>
          </a:r>
        </a:p>
      </xdr:txBody>
    </xdr:sp>
    <xdr:clientData/>
  </xdr:twoCellAnchor>
  <xdr:twoCellAnchor>
    <xdr:from>
      <xdr:col>3</xdr:col>
      <xdr:colOff>742950</xdr:colOff>
      <xdr:row>11</xdr:row>
      <xdr:rowOff>19050</xdr:rowOff>
    </xdr:from>
    <xdr:to>
      <xdr:col>4</xdr:col>
      <xdr:colOff>276225</xdr:colOff>
      <xdr:row>11</xdr:row>
      <xdr:rowOff>209550</xdr:rowOff>
    </xdr:to>
    <xdr:sp macro="" textlink="">
      <xdr:nvSpPr>
        <xdr:cNvPr id="9126" name="Text Box 934">
          <a:extLst>
            <a:ext uri="{FF2B5EF4-FFF2-40B4-BE49-F238E27FC236}">
              <a16:creationId xmlns:a16="http://schemas.microsoft.com/office/drawing/2014/main" id="{00000000-0008-0000-0100-0000A6230000}"/>
            </a:ext>
          </a:extLst>
        </xdr:cNvPr>
        <xdr:cNvSpPr txBox="1">
          <a:spLocks noChangeArrowheads="1"/>
        </xdr:cNvSpPr>
      </xdr:nvSpPr>
      <xdr:spPr bwMode="auto">
        <a:xfrm>
          <a:off x="3248025" y="2476500"/>
          <a:ext cx="495300" cy="190500"/>
        </a:xfrm>
        <a:prstGeom prst="rect">
          <a:avLst/>
        </a:prstGeom>
        <a:noFill/>
        <a:ln w="12700">
          <a:noFill/>
          <a:prstDash val="dash"/>
          <a:miter lim="800000"/>
          <a:headEnd/>
          <a:tailEnd/>
        </a:ln>
        <a:effec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a:t>
          </a:r>
        </a:p>
      </xdr:txBody>
    </xdr:sp>
    <xdr:clientData/>
  </xdr:twoCellAnchor>
  <xdr:twoCellAnchor>
    <xdr:from>
      <xdr:col>3</xdr:col>
      <xdr:colOff>742950</xdr:colOff>
      <xdr:row>12</xdr:row>
      <xdr:rowOff>28575</xdr:rowOff>
    </xdr:from>
    <xdr:to>
      <xdr:col>4</xdr:col>
      <xdr:colOff>276225</xdr:colOff>
      <xdr:row>12</xdr:row>
      <xdr:rowOff>219075</xdr:rowOff>
    </xdr:to>
    <xdr:sp macro="" textlink="">
      <xdr:nvSpPr>
        <xdr:cNvPr id="9127" name="Text Box 935">
          <a:extLst>
            <a:ext uri="{FF2B5EF4-FFF2-40B4-BE49-F238E27FC236}">
              <a16:creationId xmlns:a16="http://schemas.microsoft.com/office/drawing/2014/main" id="{00000000-0008-0000-0100-0000A7230000}"/>
            </a:ext>
          </a:extLst>
        </xdr:cNvPr>
        <xdr:cNvSpPr txBox="1">
          <a:spLocks noChangeArrowheads="1"/>
        </xdr:cNvSpPr>
      </xdr:nvSpPr>
      <xdr:spPr bwMode="auto">
        <a:xfrm>
          <a:off x="3248025" y="2733675"/>
          <a:ext cx="495300" cy="190500"/>
        </a:xfrm>
        <a:prstGeom prst="rect">
          <a:avLst/>
        </a:prstGeom>
        <a:noFill/>
        <a:ln w="12700">
          <a:noFill/>
          <a:prstDash val="dash"/>
          <a:miter lim="800000"/>
          <a:headEnd/>
          <a:tailEnd/>
        </a:ln>
        <a:effec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a:t>
          </a:r>
        </a:p>
      </xdr:txBody>
    </xdr:sp>
    <xdr:clientData/>
  </xdr:twoCellAnchor>
  <xdr:twoCellAnchor>
    <xdr:from>
      <xdr:col>7</xdr:col>
      <xdr:colOff>428625</xdr:colOff>
      <xdr:row>39</xdr:row>
      <xdr:rowOff>9525</xdr:rowOff>
    </xdr:from>
    <xdr:to>
      <xdr:col>7</xdr:col>
      <xdr:colOff>571500</xdr:colOff>
      <xdr:row>39</xdr:row>
      <xdr:rowOff>95250</xdr:rowOff>
    </xdr:to>
    <xdr:sp macro="" textlink="">
      <xdr:nvSpPr>
        <xdr:cNvPr id="60160" name="Line 936">
          <a:extLst>
            <a:ext uri="{FF2B5EF4-FFF2-40B4-BE49-F238E27FC236}">
              <a16:creationId xmlns:a16="http://schemas.microsoft.com/office/drawing/2014/main" id="{00000000-0008-0000-0100-000000EB0000}"/>
            </a:ext>
          </a:extLst>
        </xdr:cNvPr>
        <xdr:cNvSpPr>
          <a:spLocks noChangeShapeType="1"/>
        </xdr:cNvSpPr>
      </xdr:nvSpPr>
      <xdr:spPr bwMode="auto">
        <a:xfrm flipH="1" flipV="1">
          <a:off x="6858000" y="8134350"/>
          <a:ext cx="142875" cy="85725"/>
        </a:xfrm>
        <a:prstGeom prst="line">
          <a:avLst/>
        </a:prstGeom>
        <a:noFill/>
        <a:ln w="3175">
          <a:solidFill>
            <a:srgbClr val="000000"/>
          </a:solidFill>
          <a:round/>
          <a:headEnd/>
          <a:tailEnd type="stealth" w="sm" len="med"/>
        </a:ln>
        <a:extLst>
          <a:ext uri="{909E8E84-426E-40DD-AFC4-6F175D3DCCD1}">
            <a14:hiddenFill xmlns:a14="http://schemas.microsoft.com/office/drawing/2010/main">
              <a:noFill/>
            </a14:hiddenFill>
          </a:ext>
        </a:extLst>
      </xdr:spPr>
    </xdr:sp>
    <xdr:clientData/>
  </xdr:twoCellAnchor>
  <xdr:twoCellAnchor>
    <xdr:from>
      <xdr:col>7</xdr:col>
      <xdr:colOff>714375</xdr:colOff>
      <xdr:row>37</xdr:row>
      <xdr:rowOff>161925</xdr:rowOff>
    </xdr:from>
    <xdr:to>
      <xdr:col>8</xdr:col>
      <xdr:colOff>104775</xdr:colOff>
      <xdr:row>39</xdr:row>
      <xdr:rowOff>85725</xdr:rowOff>
    </xdr:to>
    <xdr:sp macro="" textlink="">
      <xdr:nvSpPr>
        <xdr:cNvPr id="60161" name="Line 937">
          <a:extLst>
            <a:ext uri="{FF2B5EF4-FFF2-40B4-BE49-F238E27FC236}">
              <a16:creationId xmlns:a16="http://schemas.microsoft.com/office/drawing/2014/main" id="{00000000-0008-0000-0100-000001EB0000}"/>
            </a:ext>
          </a:extLst>
        </xdr:cNvPr>
        <xdr:cNvSpPr>
          <a:spLocks noChangeShapeType="1"/>
        </xdr:cNvSpPr>
      </xdr:nvSpPr>
      <xdr:spPr bwMode="auto">
        <a:xfrm flipH="1">
          <a:off x="7143750" y="7924800"/>
          <a:ext cx="352425" cy="285750"/>
        </a:xfrm>
        <a:prstGeom prst="line">
          <a:avLst/>
        </a:prstGeom>
        <a:noFill/>
        <a:ln w="3175">
          <a:solidFill>
            <a:srgbClr val="000000"/>
          </a:solidFill>
          <a:round/>
          <a:headEnd/>
          <a:tailEnd type="none" w="sm" len="med"/>
        </a:ln>
        <a:extLst>
          <a:ext uri="{909E8E84-426E-40DD-AFC4-6F175D3DCCD1}">
            <a14:hiddenFill xmlns:a14="http://schemas.microsoft.com/office/drawing/2010/main">
              <a:noFill/>
            </a14:hiddenFill>
          </a:ext>
        </a:extLst>
      </xdr:spPr>
    </xdr:sp>
    <xdr:clientData/>
  </xdr:twoCellAnchor>
  <xdr:twoCellAnchor>
    <xdr:from>
      <xdr:col>7</xdr:col>
      <xdr:colOff>571500</xdr:colOff>
      <xdr:row>39</xdr:row>
      <xdr:rowOff>85725</xdr:rowOff>
    </xdr:from>
    <xdr:to>
      <xdr:col>7</xdr:col>
      <xdr:colOff>714375</xdr:colOff>
      <xdr:row>39</xdr:row>
      <xdr:rowOff>114300</xdr:rowOff>
    </xdr:to>
    <xdr:sp macro="" textlink="">
      <xdr:nvSpPr>
        <xdr:cNvPr id="60162" name="Freeform 939">
          <a:extLst>
            <a:ext uri="{FF2B5EF4-FFF2-40B4-BE49-F238E27FC236}">
              <a16:creationId xmlns:a16="http://schemas.microsoft.com/office/drawing/2014/main" id="{00000000-0008-0000-0100-000002EB0000}"/>
            </a:ext>
          </a:extLst>
        </xdr:cNvPr>
        <xdr:cNvSpPr>
          <a:spLocks/>
        </xdr:cNvSpPr>
      </xdr:nvSpPr>
      <xdr:spPr bwMode="auto">
        <a:xfrm>
          <a:off x="7000875" y="8210550"/>
          <a:ext cx="142875" cy="28575"/>
        </a:xfrm>
        <a:custGeom>
          <a:avLst/>
          <a:gdLst>
            <a:gd name="T0" fmla="*/ 0 w 15"/>
            <a:gd name="T1" fmla="*/ 2147483647 h 3"/>
            <a:gd name="T2" fmla="*/ 2147483647 w 15"/>
            <a:gd name="T3" fmla="*/ 2147483647 h 3"/>
            <a:gd name="T4" fmla="*/ 2147483647 w 15"/>
            <a:gd name="T5" fmla="*/ 2147483647 h 3"/>
            <a:gd name="T6" fmla="*/ 2147483647 w 15"/>
            <a:gd name="T7" fmla="*/ 0 h 3"/>
            <a:gd name="T8" fmla="*/ 0 60000 65536"/>
            <a:gd name="T9" fmla="*/ 0 60000 65536"/>
            <a:gd name="T10" fmla="*/ 0 60000 65536"/>
            <a:gd name="T11" fmla="*/ 0 60000 65536"/>
            <a:gd name="T12" fmla="*/ 0 w 15"/>
            <a:gd name="T13" fmla="*/ 0 h 3"/>
            <a:gd name="T14" fmla="*/ 15 w 15"/>
            <a:gd name="T15" fmla="*/ 3 h 3"/>
          </a:gdLst>
          <a:ahLst/>
          <a:cxnLst>
            <a:cxn ang="T8">
              <a:pos x="T0" y="T1"/>
            </a:cxn>
            <a:cxn ang="T9">
              <a:pos x="T2" y="T3"/>
            </a:cxn>
            <a:cxn ang="T10">
              <a:pos x="T4" y="T5"/>
            </a:cxn>
            <a:cxn ang="T11">
              <a:pos x="T6" y="T7"/>
            </a:cxn>
          </a:cxnLst>
          <a:rect l="T12" t="T13" r="T14" b="T15"/>
          <a:pathLst>
            <a:path w="15" h="3">
              <a:moveTo>
                <a:pt x="0" y="1"/>
              </a:moveTo>
              <a:cubicBezTo>
                <a:pt x="1" y="2"/>
                <a:pt x="3" y="3"/>
                <a:pt x="5" y="3"/>
              </a:cubicBezTo>
              <a:cubicBezTo>
                <a:pt x="7" y="3"/>
                <a:pt x="9" y="3"/>
                <a:pt x="11" y="2"/>
              </a:cubicBezTo>
              <a:cubicBezTo>
                <a:pt x="13" y="1"/>
                <a:pt x="14" y="0"/>
                <a:pt x="15" y="0"/>
              </a:cubicBezTo>
            </a:path>
          </a:pathLst>
        </a:custGeom>
        <a:noFill/>
        <a:ln w="3175" cap="flat" cmpd="sng">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171450</xdr:colOff>
      <xdr:row>23</xdr:row>
      <xdr:rowOff>38100</xdr:rowOff>
    </xdr:from>
    <xdr:to>
      <xdr:col>2</xdr:col>
      <xdr:colOff>152400</xdr:colOff>
      <xdr:row>25</xdr:row>
      <xdr:rowOff>47625</xdr:rowOff>
    </xdr:to>
    <xdr:sp macro="" textlink="">
      <xdr:nvSpPr>
        <xdr:cNvPr id="9132" name="Text Box 940">
          <a:extLst>
            <a:ext uri="{FF2B5EF4-FFF2-40B4-BE49-F238E27FC236}">
              <a16:creationId xmlns:a16="http://schemas.microsoft.com/office/drawing/2014/main" id="{00000000-0008-0000-0100-0000AC230000}"/>
            </a:ext>
          </a:extLst>
        </xdr:cNvPr>
        <xdr:cNvSpPr txBox="1">
          <a:spLocks noChangeArrowheads="1"/>
        </xdr:cNvSpPr>
      </xdr:nvSpPr>
      <xdr:spPr bwMode="auto">
        <a:xfrm>
          <a:off x="752475" y="5086350"/>
          <a:ext cx="942975" cy="419100"/>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Rock Chute</a:t>
          </a:r>
        </a:p>
        <a:p>
          <a:pPr algn="l" rtl="0">
            <a:defRPr sz="1000"/>
          </a:pPr>
          <a:r>
            <a:rPr lang="en-US" sz="1200" b="0" i="0" u="none" strike="noStrike" baseline="0">
              <a:solidFill>
                <a:srgbClr val="000000"/>
              </a:solidFill>
              <a:latin typeface="Arial"/>
              <a:cs typeface="Arial"/>
            </a:rPr>
            <a:t>Bedding</a:t>
          </a:r>
        </a:p>
      </xdr:txBody>
    </xdr:sp>
    <xdr:clientData/>
  </xdr:twoCellAnchor>
  <xdr:twoCellAnchor>
    <xdr:from>
      <xdr:col>1</xdr:col>
      <xdr:colOff>923925</xdr:colOff>
      <xdr:row>24</xdr:row>
      <xdr:rowOff>47625</xdr:rowOff>
    </xdr:from>
    <xdr:to>
      <xdr:col>2</xdr:col>
      <xdr:colOff>485775</xdr:colOff>
      <xdr:row>24</xdr:row>
      <xdr:rowOff>47625</xdr:rowOff>
    </xdr:to>
    <xdr:sp macro="" textlink="">
      <xdr:nvSpPr>
        <xdr:cNvPr id="60164" name="Line 941">
          <a:extLst>
            <a:ext uri="{FF2B5EF4-FFF2-40B4-BE49-F238E27FC236}">
              <a16:creationId xmlns:a16="http://schemas.microsoft.com/office/drawing/2014/main" id="{00000000-0008-0000-0100-000004EB0000}"/>
            </a:ext>
          </a:extLst>
        </xdr:cNvPr>
        <xdr:cNvSpPr>
          <a:spLocks noChangeShapeType="1"/>
        </xdr:cNvSpPr>
      </xdr:nvSpPr>
      <xdr:spPr bwMode="auto">
        <a:xfrm>
          <a:off x="1504950" y="5305425"/>
          <a:ext cx="52387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466725</xdr:colOff>
      <xdr:row>23</xdr:row>
      <xdr:rowOff>123825</xdr:rowOff>
    </xdr:from>
    <xdr:to>
      <xdr:col>2</xdr:col>
      <xdr:colOff>666750</xdr:colOff>
      <xdr:row>24</xdr:row>
      <xdr:rowOff>47625</xdr:rowOff>
    </xdr:to>
    <xdr:sp macro="" textlink="">
      <xdr:nvSpPr>
        <xdr:cNvPr id="60165" name="Freeform 943">
          <a:extLst>
            <a:ext uri="{FF2B5EF4-FFF2-40B4-BE49-F238E27FC236}">
              <a16:creationId xmlns:a16="http://schemas.microsoft.com/office/drawing/2014/main" id="{00000000-0008-0000-0100-000005EB0000}"/>
            </a:ext>
          </a:extLst>
        </xdr:cNvPr>
        <xdr:cNvSpPr>
          <a:spLocks/>
        </xdr:cNvSpPr>
      </xdr:nvSpPr>
      <xdr:spPr bwMode="auto">
        <a:xfrm>
          <a:off x="2009775" y="5172075"/>
          <a:ext cx="200025" cy="133350"/>
        </a:xfrm>
        <a:custGeom>
          <a:avLst/>
          <a:gdLst>
            <a:gd name="T0" fmla="*/ 0 w 21"/>
            <a:gd name="T1" fmla="*/ 2147483647 h 14"/>
            <a:gd name="T2" fmla="*/ 2147483647 w 21"/>
            <a:gd name="T3" fmla="*/ 2147483647 h 14"/>
            <a:gd name="T4" fmla="*/ 2147483647 w 21"/>
            <a:gd name="T5" fmla="*/ 2147483647 h 14"/>
            <a:gd name="T6" fmla="*/ 2147483647 w 21"/>
            <a:gd name="T7" fmla="*/ 2147483647 h 14"/>
            <a:gd name="T8" fmla="*/ 2147483647 w 21"/>
            <a:gd name="T9" fmla="*/ 2147483647 h 14"/>
            <a:gd name="T10" fmla="*/ 2147483647 w 21"/>
            <a:gd name="T11" fmla="*/ 0 h 14"/>
            <a:gd name="T12" fmla="*/ 0 60000 65536"/>
            <a:gd name="T13" fmla="*/ 0 60000 65536"/>
            <a:gd name="T14" fmla="*/ 0 60000 65536"/>
            <a:gd name="T15" fmla="*/ 0 60000 65536"/>
            <a:gd name="T16" fmla="*/ 0 60000 65536"/>
            <a:gd name="T17" fmla="*/ 0 60000 65536"/>
            <a:gd name="T18" fmla="*/ 0 w 21"/>
            <a:gd name="T19" fmla="*/ 0 h 14"/>
            <a:gd name="T20" fmla="*/ 21 w 21"/>
            <a:gd name="T21" fmla="*/ 14 h 14"/>
          </a:gdLst>
          <a:ahLst/>
          <a:cxnLst>
            <a:cxn ang="T12">
              <a:pos x="T0" y="T1"/>
            </a:cxn>
            <a:cxn ang="T13">
              <a:pos x="T2" y="T3"/>
            </a:cxn>
            <a:cxn ang="T14">
              <a:pos x="T4" y="T5"/>
            </a:cxn>
            <a:cxn ang="T15">
              <a:pos x="T6" y="T7"/>
            </a:cxn>
            <a:cxn ang="T16">
              <a:pos x="T8" y="T9"/>
            </a:cxn>
            <a:cxn ang="T17">
              <a:pos x="T10" y="T11"/>
            </a:cxn>
          </a:cxnLst>
          <a:rect l="T18" t="T19" r="T20" b="T21"/>
          <a:pathLst>
            <a:path w="21" h="14">
              <a:moveTo>
                <a:pt x="0" y="14"/>
              </a:moveTo>
              <a:cubicBezTo>
                <a:pt x="3" y="14"/>
                <a:pt x="6" y="14"/>
                <a:pt x="8" y="14"/>
              </a:cubicBezTo>
              <a:cubicBezTo>
                <a:pt x="10" y="14"/>
                <a:pt x="13" y="14"/>
                <a:pt x="15" y="13"/>
              </a:cubicBezTo>
              <a:cubicBezTo>
                <a:pt x="17" y="12"/>
                <a:pt x="18" y="11"/>
                <a:pt x="19" y="10"/>
              </a:cubicBezTo>
              <a:cubicBezTo>
                <a:pt x="20" y="9"/>
                <a:pt x="21" y="8"/>
                <a:pt x="21" y="6"/>
              </a:cubicBezTo>
              <a:cubicBezTo>
                <a:pt x="21" y="4"/>
                <a:pt x="21" y="1"/>
                <a:pt x="21" y="0"/>
              </a:cubicBezTo>
            </a:path>
          </a:pathLst>
        </a:custGeom>
        <a:noFill/>
        <a:ln w="3175" cap="flat" cmpd="sng">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476250</xdr:colOff>
      <xdr:row>18</xdr:row>
      <xdr:rowOff>104775</xdr:rowOff>
    </xdr:from>
    <xdr:to>
      <xdr:col>2</xdr:col>
      <xdr:colOff>476250</xdr:colOff>
      <xdr:row>20</xdr:row>
      <xdr:rowOff>180975</xdr:rowOff>
    </xdr:to>
    <xdr:sp macro="" textlink="">
      <xdr:nvSpPr>
        <xdr:cNvPr id="60166" name="Line 944">
          <a:extLst>
            <a:ext uri="{FF2B5EF4-FFF2-40B4-BE49-F238E27FC236}">
              <a16:creationId xmlns:a16="http://schemas.microsoft.com/office/drawing/2014/main" id="{00000000-0008-0000-0100-000006EB0000}"/>
            </a:ext>
          </a:extLst>
        </xdr:cNvPr>
        <xdr:cNvSpPr>
          <a:spLocks noChangeShapeType="1"/>
        </xdr:cNvSpPr>
      </xdr:nvSpPr>
      <xdr:spPr bwMode="auto">
        <a:xfrm flipV="1">
          <a:off x="2019300" y="4105275"/>
          <a:ext cx="0" cy="49530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257175</xdr:colOff>
      <xdr:row>18</xdr:row>
      <xdr:rowOff>104775</xdr:rowOff>
    </xdr:from>
    <xdr:to>
      <xdr:col>2</xdr:col>
      <xdr:colOff>504825</xdr:colOff>
      <xdr:row>21</xdr:row>
      <xdr:rowOff>57150</xdr:rowOff>
    </xdr:to>
    <xdr:sp macro="" textlink="">
      <xdr:nvSpPr>
        <xdr:cNvPr id="9137" name="Text Box 945">
          <a:extLst>
            <a:ext uri="{FF2B5EF4-FFF2-40B4-BE49-F238E27FC236}">
              <a16:creationId xmlns:a16="http://schemas.microsoft.com/office/drawing/2014/main" id="{00000000-0008-0000-0100-0000B1230000}"/>
            </a:ext>
          </a:extLst>
        </xdr:cNvPr>
        <xdr:cNvSpPr txBox="1">
          <a:spLocks noChangeArrowheads="1"/>
        </xdr:cNvSpPr>
      </xdr:nvSpPr>
      <xdr:spPr bwMode="auto">
        <a:xfrm>
          <a:off x="1800225" y="4105275"/>
          <a:ext cx="247650" cy="581025"/>
        </a:xfrm>
        <a:prstGeom prst="rect">
          <a:avLst/>
        </a:prstGeom>
        <a:noFill/>
        <a:ln w="12700">
          <a:noFill/>
          <a:prstDash val="dash"/>
          <a:miter lim="800000"/>
          <a:headEnd/>
          <a:tailEnd/>
        </a:ln>
        <a:effectLst/>
      </xdr:spPr>
      <xdr:txBody>
        <a:bodyPr vertOverflow="clip" vert="vert270" wrap="square" lIns="27432" tIns="22860" rIns="0" bIns="0" anchor="t" upright="1"/>
        <a:lstStyle/>
        <a:p>
          <a:pPr algn="r" rtl="0">
            <a:defRPr sz="1000"/>
          </a:pPr>
          <a:r>
            <a:rPr lang="en-US" sz="1100" b="0" i="0" u="none" strike="noStrike" baseline="0">
              <a:solidFill>
                <a:srgbClr val="000000"/>
              </a:solidFill>
              <a:latin typeface="Arial"/>
              <a:cs typeface="Arial"/>
            </a:rPr>
            <a:t>Station</a:t>
          </a:r>
        </a:p>
      </xdr:txBody>
    </xdr:sp>
    <xdr:clientData/>
  </xdr:twoCellAnchor>
  <xdr:twoCellAnchor>
    <xdr:from>
      <xdr:col>2</xdr:col>
      <xdr:colOff>457200</xdr:colOff>
      <xdr:row>18</xdr:row>
      <xdr:rowOff>95250</xdr:rowOff>
    </xdr:from>
    <xdr:to>
      <xdr:col>2</xdr:col>
      <xdr:colOff>733425</xdr:colOff>
      <xdr:row>20</xdr:row>
      <xdr:rowOff>161925</xdr:rowOff>
    </xdr:to>
    <xdr:sp macro="" textlink="">
      <xdr:nvSpPr>
        <xdr:cNvPr id="9138" name="Text Box 946">
          <a:extLst>
            <a:ext uri="{FF2B5EF4-FFF2-40B4-BE49-F238E27FC236}">
              <a16:creationId xmlns:a16="http://schemas.microsoft.com/office/drawing/2014/main" id="{00000000-0008-0000-0100-0000B2230000}"/>
            </a:ext>
          </a:extLst>
        </xdr:cNvPr>
        <xdr:cNvSpPr txBox="1">
          <a:spLocks noChangeArrowheads="1"/>
        </xdr:cNvSpPr>
      </xdr:nvSpPr>
      <xdr:spPr bwMode="auto">
        <a:xfrm>
          <a:off x="2000250" y="4095750"/>
          <a:ext cx="276225" cy="485775"/>
        </a:xfrm>
        <a:prstGeom prst="rect">
          <a:avLst/>
        </a:prstGeom>
        <a:noFill/>
        <a:ln w="12700">
          <a:noFill/>
          <a:prstDash val="dash"/>
          <a:miter lim="800000"/>
          <a:headEnd/>
          <a:tailEnd/>
        </a:ln>
        <a:effectLst/>
      </xdr:spPr>
      <xdr:txBody>
        <a:bodyPr vertOverflow="clip" vert="vert270" wrap="square" lIns="27432" tIns="22860" rIns="0" bIns="0" anchor="t" upright="1"/>
        <a:lstStyle/>
        <a:p>
          <a:pPr algn="r" rtl="0">
            <a:defRPr sz="1000"/>
          </a:pPr>
          <a:r>
            <a:rPr lang="en-US" sz="1100" b="0" i="0" u="none" strike="noStrike" baseline="0">
              <a:solidFill>
                <a:srgbClr val="000000"/>
              </a:solidFill>
              <a:latin typeface="Arial"/>
              <a:cs typeface="Arial"/>
            </a:rPr>
            <a:t>0+00</a:t>
          </a:r>
        </a:p>
      </xdr:txBody>
    </xdr:sp>
    <xdr:clientData/>
  </xdr:twoCellAnchor>
  <xdr:twoCellAnchor>
    <xdr:from>
      <xdr:col>2</xdr:col>
      <xdr:colOff>476250</xdr:colOff>
      <xdr:row>20</xdr:row>
      <xdr:rowOff>47625</xdr:rowOff>
    </xdr:from>
    <xdr:to>
      <xdr:col>2</xdr:col>
      <xdr:colOff>609600</xdr:colOff>
      <xdr:row>21</xdr:row>
      <xdr:rowOff>9525</xdr:rowOff>
    </xdr:to>
    <xdr:sp macro="" textlink="">
      <xdr:nvSpPr>
        <xdr:cNvPr id="9139" name="Text Box 947">
          <a:extLst>
            <a:ext uri="{FF2B5EF4-FFF2-40B4-BE49-F238E27FC236}">
              <a16:creationId xmlns:a16="http://schemas.microsoft.com/office/drawing/2014/main" id="{00000000-0008-0000-0100-0000B3230000}"/>
            </a:ext>
          </a:extLst>
        </xdr:cNvPr>
        <xdr:cNvSpPr txBox="1">
          <a:spLocks noChangeArrowheads="1"/>
        </xdr:cNvSpPr>
      </xdr:nvSpPr>
      <xdr:spPr bwMode="auto">
        <a:xfrm>
          <a:off x="2019300" y="4467225"/>
          <a:ext cx="133350" cy="171450"/>
        </a:xfrm>
        <a:prstGeom prst="rect">
          <a:avLst/>
        </a:prstGeom>
        <a:noFill/>
        <a:ln w="12700">
          <a:noFill/>
          <a:prstDash val="dash"/>
          <a:miter lim="800000"/>
          <a:headEnd/>
          <a:tailEnd/>
        </a:ln>
        <a:effectLst/>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1</a:t>
          </a:r>
        </a:p>
      </xdr:txBody>
    </xdr:sp>
    <xdr:clientData/>
  </xdr:twoCellAnchor>
  <xdr:twoCellAnchor>
    <xdr:from>
      <xdr:col>3</xdr:col>
      <xdr:colOff>638175</xdr:colOff>
      <xdr:row>20</xdr:row>
      <xdr:rowOff>76200</xdr:rowOff>
    </xdr:from>
    <xdr:to>
      <xdr:col>3</xdr:col>
      <xdr:colOff>771525</xdr:colOff>
      <xdr:row>21</xdr:row>
      <xdr:rowOff>38100</xdr:rowOff>
    </xdr:to>
    <xdr:sp macro="" textlink="">
      <xdr:nvSpPr>
        <xdr:cNvPr id="9141" name="Text Box 949">
          <a:extLst>
            <a:ext uri="{FF2B5EF4-FFF2-40B4-BE49-F238E27FC236}">
              <a16:creationId xmlns:a16="http://schemas.microsoft.com/office/drawing/2014/main" id="{00000000-0008-0000-0100-0000B5230000}"/>
            </a:ext>
          </a:extLst>
        </xdr:cNvPr>
        <xdr:cNvSpPr txBox="1">
          <a:spLocks noChangeArrowheads="1"/>
        </xdr:cNvSpPr>
      </xdr:nvSpPr>
      <xdr:spPr bwMode="auto">
        <a:xfrm>
          <a:off x="3143250" y="4495800"/>
          <a:ext cx="133350" cy="171450"/>
        </a:xfrm>
        <a:prstGeom prst="rect">
          <a:avLst/>
        </a:prstGeom>
        <a:noFill/>
        <a:ln w="12700">
          <a:noFill/>
          <a:prstDash val="dash"/>
          <a:miter lim="800000"/>
          <a:headEnd/>
          <a:tailEnd/>
        </a:ln>
        <a:effectLst/>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2</a:t>
          </a:r>
        </a:p>
      </xdr:txBody>
    </xdr:sp>
    <xdr:clientData/>
  </xdr:twoCellAnchor>
  <xdr:twoCellAnchor>
    <xdr:from>
      <xdr:col>3</xdr:col>
      <xdr:colOff>876300</xdr:colOff>
      <xdr:row>20</xdr:row>
      <xdr:rowOff>57150</xdr:rowOff>
    </xdr:from>
    <xdr:to>
      <xdr:col>4</xdr:col>
      <xdr:colOff>47625</xdr:colOff>
      <xdr:row>21</xdr:row>
      <xdr:rowOff>28575</xdr:rowOff>
    </xdr:to>
    <xdr:sp macro="" textlink="">
      <xdr:nvSpPr>
        <xdr:cNvPr id="9142" name="Text Box 950">
          <a:extLst>
            <a:ext uri="{FF2B5EF4-FFF2-40B4-BE49-F238E27FC236}">
              <a16:creationId xmlns:a16="http://schemas.microsoft.com/office/drawing/2014/main" id="{00000000-0008-0000-0100-0000B6230000}"/>
            </a:ext>
          </a:extLst>
        </xdr:cNvPr>
        <xdr:cNvSpPr txBox="1">
          <a:spLocks noChangeArrowheads="1"/>
        </xdr:cNvSpPr>
      </xdr:nvSpPr>
      <xdr:spPr bwMode="auto">
        <a:xfrm>
          <a:off x="3381375" y="4476750"/>
          <a:ext cx="133350" cy="180975"/>
        </a:xfrm>
        <a:prstGeom prst="rect">
          <a:avLst/>
        </a:prstGeom>
        <a:noFill/>
        <a:ln w="12700">
          <a:noFill/>
          <a:prstDash val="dash"/>
          <a:miter lim="800000"/>
          <a:headEnd/>
          <a:tailEnd/>
        </a:ln>
        <a:effectLst/>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3</a:t>
          </a:r>
        </a:p>
      </xdr:txBody>
    </xdr:sp>
    <xdr:clientData/>
  </xdr:twoCellAnchor>
  <xdr:twoCellAnchor>
    <xdr:from>
      <xdr:col>4</xdr:col>
      <xdr:colOff>133350</xdr:colOff>
      <xdr:row>20</xdr:row>
      <xdr:rowOff>190500</xdr:rowOff>
    </xdr:from>
    <xdr:to>
      <xdr:col>4</xdr:col>
      <xdr:colOff>266700</xdr:colOff>
      <xdr:row>21</xdr:row>
      <xdr:rowOff>123825</xdr:rowOff>
    </xdr:to>
    <xdr:sp macro="" textlink="">
      <xdr:nvSpPr>
        <xdr:cNvPr id="9143" name="Text Box 951">
          <a:extLst>
            <a:ext uri="{FF2B5EF4-FFF2-40B4-BE49-F238E27FC236}">
              <a16:creationId xmlns:a16="http://schemas.microsoft.com/office/drawing/2014/main" id="{00000000-0008-0000-0100-0000B7230000}"/>
            </a:ext>
          </a:extLst>
        </xdr:cNvPr>
        <xdr:cNvSpPr txBox="1">
          <a:spLocks noChangeArrowheads="1"/>
        </xdr:cNvSpPr>
      </xdr:nvSpPr>
      <xdr:spPr bwMode="auto">
        <a:xfrm>
          <a:off x="3600450" y="4610100"/>
          <a:ext cx="133350" cy="142875"/>
        </a:xfrm>
        <a:prstGeom prst="rect">
          <a:avLst/>
        </a:prstGeom>
        <a:noFill/>
        <a:ln w="12700">
          <a:noFill/>
          <a:prstDash val="dash"/>
          <a:miter lim="800000"/>
          <a:headEnd/>
          <a:tailEnd/>
        </a:ln>
        <a:effectLst/>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4</a:t>
          </a:r>
        </a:p>
      </xdr:txBody>
    </xdr:sp>
    <xdr:clientData/>
  </xdr:twoCellAnchor>
  <xdr:twoCellAnchor>
    <xdr:from>
      <xdr:col>3</xdr:col>
      <xdr:colOff>609600</xdr:colOff>
      <xdr:row>21</xdr:row>
      <xdr:rowOff>0</xdr:rowOff>
    </xdr:from>
    <xdr:to>
      <xdr:col>3</xdr:col>
      <xdr:colOff>952500</xdr:colOff>
      <xdr:row>21</xdr:row>
      <xdr:rowOff>0</xdr:rowOff>
    </xdr:to>
    <xdr:sp macro="" textlink="">
      <xdr:nvSpPr>
        <xdr:cNvPr id="60173" name="Line 952">
          <a:extLst>
            <a:ext uri="{FF2B5EF4-FFF2-40B4-BE49-F238E27FC236}">
              <a16:creationId xmlns:a16="http://schemas.microsoft.com/office/drawing/2014/main" id="{00000000-0008-0000-0100-00000DEB0000}"/>
            </a:ext>
          </a:extLst>
        </xdr:cNvPr>
        <xdr:cNvSpPr>
          <a:spLocks noChangeShapeType="1"/>
        </xdr:cNvSpPr>
      </xdr:nvSpPr>
      <xdr:spPr bwMode="auto">
        <a:xfrm>
          <a:off x="3114675" y="4629150"/>
          <a:ext cx="342900" cy="0"/>
        </a:xfrm>
        <a:prstGeom prst="line">
          <a:avLst/>
        </a:prstGeom>
        <a:noFill/>
        <a:ln w="1270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942975</xdr:colOff>
      <xdr:row>21</xdr:row>
      <xdr:rowOff>0</xdr:rowOff>
    </xdr:from>
    <xdr:to>
      <xdr:col>4</xdr:col>
      <xdr:colOff>238125</xdr:colOff>
      <xdr:row>21</xdr:row>
      <xdr:rowOff>171450</xdr:rowOff>
    </xdr:to>
    <xdr:sp macro="" textlink="">
      <xdr:nvSpPr>
        <xdr:cNvPr id="60174" name="Line 953">
          <a:extLst>
            <a:ext uri="{FF2B5EF4-FFF2-40B4-BE49-F238E27FC236}">
              <a16:creationId xmlns:a16="http://schemas.microsoft.com/office/drawing/2014/main" id="{00000000-0008-0000-0100-00000EEB0000}"/>
            </a:ext>
          </a:extLst>
        </xdr:cNvPr>
        <xdr:cNvSpPr>
          <a:spLocks noChangeShapeType="1"/>
        </xdr:cNvSpPr>
      </xdr:nvSpPr>
      <xdr:spPr bwMode="auto">
        <a:xfrm>
          <a:off x="3448050" y="4629150"/>
          <a:ext cx="257175" cy="171450"/>
        </a:xfrm>
        <a:prstGeom prst="line">
          <a:avLst/>
        </a:prstGeom>
        <a:noFill/>
        <a:ln w="1270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923925</xdr:colOff>
      <xdr:row>27</xdr:row>
      <xdr:rowOff>161925</xdr:rowOff>
    </xdr:from>
    <xdr:to>
      <xdr:col>6</xdr:col>
      <xdr:colOff>95250</xdr:colOff>
      <xdr:row>28</xdr:row>
      <xdr:rowOff>152400</xdr:rowOff>
    </xdr:to>
    <xdr:sp macro="" textlink="">
      <xdr:nvSpPr>
        <xdr:cNvPr id="9146" name="Text Box 954">
          <a:extLst>
            <a:ext uri="{FF2B5EF4-FFF2-40B4-BE49-F238E27FC236}">
              <a16:creationId xmlns:a16="http://schemas.microsoft.com/office/drawing/2014/main" id="{00000000-0008-0000-0100-0000BA230000}"/>
            </a:ext>
          </a:extLst>
        </xdr:cNvPr>
        <xdr:cNvSpPr txBox="1">
          <a:spLocks noChangeArrowheads="1"/>
        </xdr:cNvSpPr>
      </xdr:nvSpPr>
      <xdr:spPr bwMode="auto">
        <a:xfrm>
          <a:off x="5429250" y="6010275"/>
          <a:ext cx="133350" cy="171450"/>
        </a:xfrm>
        <a:prstGeom prst="rect">
          <a:avLst/>
        </a:prstGeom>
        <a:noFill/>
        <a:ln w="12700">
          <a:noFill/>
          <a:prstDash val="dash"/>
          <a:miter lim="800000"/>
          <a:headEnd/>
          <a:tailEnd/>
        </a:ln>
        <a:effectLst/>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5</a:t>
          </a:r>
        </a:p>
      </xdr:txBody>
    </xdr:sp>
    <xdr:clientData/>
  </xdr:twoCellAnchor>
  <xdr:twoCellAnchor>
    <xdr:from>
      <xdr:col>6</xdr:col>
      <xdr:colOff>952500</xdr:colOff>
      <xdr:row>28</xdr:row>
      <xdr:rowOff>9525</xdr:rowOff>
    </xdr:from>
    <xdr:to>
      <xdr:col>7</xdr:col>
      <xdr:colOff>123825</xdr:colOff>
      <xdr:row>28</xdr:row>
      <xdr:rowOff>180975</xdr:rowOff>
    </xdr:to>
    <xdr:sp macro="" textlink="">
      <xdr:nvSpPr>
        <xdr:cNvPr id="9147" name="Text Box 955">
          <a:extLst>
            <a:ext uri="{FF2B5EF4-FFF2-40B4-BE49-F238E27FC236}">
              <a16:creationId xmlns:a16="http://schemas.microsoft.com/office/drawing/2014/main" id="{00000000-0008-0000-0100-0000BB230000}"/>
            </a:ext>
          </a:extLst>
        </xdr:cNvPr>
        <xdr:cNvSpPr txBox="1">
          <a:spLocks noChangeArrowheads="1"/>
        </xdr:cNvSpPr>
      </xdr:nvSpPr>
      <xdr:spPr bwMode="auto">
        <a:xfrm>
          <a:off x="6419850" y="6038850"/>
          <a:ext cx="133350" cy="171450"/>
        </a:xfrm>
        <a:prstGeom prst="rect">
          <a:avLst/>
        </a:prstGeom>
        <a:noFill/>
        <a:ln w="12700">
          <a:noFill/>
          <a:prstDash val="dash"/>
          <a:miter lim="800000"/>
          <a:headEnd/>
          <a:tailEnd/>
        </a:ln>
        <a:effectLst/>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6</a:t>
          </a:r>
        </a:p>
      </xdr:txBody>
    </xdr:sp>
    <xdr:clientData/>
  </xdr:twoCellAnchor>
  <xdr:twoCellAnchor>
    <xdr:from>
      <xdr:col>7</xdr:col>
      <xdr:colOff>200025</xdr:colOff>
      <xdr:row>27</xdr:row>
      <xdr:rowOff>19050</xdr:rowOff>
    </xdr:from>
    <xdr:to>
      <xdr:col>7</xdr:col>
      <xdr:colOff>333375</xdr:colOff>
      <xdr:row>28</xdr:row>
      <xdr:rowOff>9525</xdr:rowOff>
    </xdr:to>
    <xdr:sp macro="" textlink="">
      <xdr:nvSpPr>
        <xdr:cNvPr id="9148" name="Text Box 956">
          <a:extLst>
            <a:ext uri="{FF2B5EF4-FFF2-40B4-BE49-F238E27FC236}">
              <a16:creationId xmlns:a16="http://schemas.microsoft.com/office/drawing/2014/main" id="{00000000-0008-0000-0100-0000BC230000}"/>
            </a:ext>
          </a:extLst>
        </xdr:cNvPr>
        <xdr:cNvSpPr txBox="1">
          <a:spLocks noChangeArrowheads="1"/>
        </xdr:cNvSpPr>
      </xdr:nvSpPr>
      <xdr:spPr bwMode="auto">
        <a:xfrm>
          <a:off x="6629400" y="5867400"/>
          <a:ext cx="133350" cy="171450"/>
        </a:xfrm>
        <a:prstGeom prst="rect">
          <a:avLst/>
        </a:prstGeom>
        <a:noFill/>
        <a:ln w="12700">
          <a:noFill/>
          <a:prstDash val="dash"/>
          <a:miter lim="800000"/>
          <a:headEnd/>
          <a:tailEnd/>
        </a:ln>
        <a:effectLst/>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7</a:t>
          </a:r>
        </a:p>
      </xdr:txBody>
    </xdr:sp>
    <xdr:clientData/>
  </xdr:twoCellAnchor>
  <xdr:twoCellAnchor>
    <xdr:from>
      <xdr:col>5</xdr:col>
      <xdr:colOff>9525</xdr:colOff>
      <xdr:row>60</xdr:row>
      <xdr:rowOff>123825</xdr:rowOff>
    </xdr:from>
    <xdr:to>
      <xdr:col>5</xdr:col>
      <xdr:colOff>704850</xdr:colOff>
      <xdr:row>62</xdr:row>
      <xdr:rowOff>9525</xdr:rowOff>
    </xdr:to>
    <xdr:sp macro="" textlink="">
      <xdr:nvSpPr>
        <xdr:cNvPr id="9151" name="Text Box 959">
          <a:extLst>
            <a:ext uri="{FF2B5EF4-FFF2-40B4-BE49-F238E27FC236}">
              <a16:creationId xmlns:a16="http://schemas.microsoft.com/office/drawing/2014/main" id="{00000000-0008-0000-0100-0000BF230000}"/>
            </a:ext>
          </a:extLst>
        </xdr:cNvPr>
        <xdr:cNvSpPr txBox="1">
          <a:spLocks noChangeArrowheads="1"/>
        </xdr:cNvSpPr>
      </xdr:nvSpPr>
      <xdr:spPr bwMode="auto">
        <a:xfrm>
          <a:off x="4514850" y="12058650"/>
          <a:ext cx="695325" cy="228600"/>
        </a:xfrm>
        <a:prstGeom prst="rect">
          <a:avLst/>
        </a:prstGeom>
        <a:noFill/>
        <a:ln w="12700">
          <a:noFill/>
          <a:prstDash val="dash"/>
          <a:miter lim="800000"/>
          <a:headEnd/>
          <a:tailEnd/>
        </a:ln>
        <a:effec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Checked:Designed</a:t>
          </a:r>
          <a:r>
            <a:rPr lang="en-US" sz="1200" b="0" i="0" u="none" strike="noStrike" baseline="0">
              <a:solidFill>
                <a:srgbClr val="000000"/>
              </a:solidFill>
              <a:latin typeface="Arial"/>
              <a:cs typeface="Arial"/>
            </a:rPr>
            <a:t>:</a:t>
          </a:r>
        </a:p>
      </xdr:txBody>
    </xdr:sp>
    <xdr:clientData/>
  </xdr:twoCellAnchor>
  <xdr:twoCellAnchor>
    <xdr:from>
      <xdr:col>6</xdr:col>
      <xdr:colOff>952500</xdr:colOff>
      <xdr:row>56</xdr:row>
      <xdr:rowOff>76200</xdr:rowOff>
    </xdr:from>
    <xdr:to>
      <xdr:col>7</xdr:col>
      <xdr:colOff>685800</xdr:colOff>
      <xdr:row>57</xdr:row>
      <xdr:rowOff>114300</xdr:rowOff>
    </xdr:to>
    <xdr:sp macro="" textlink="">
      <xdr:nvSpPr>
        <xdr:cNvPr id="9152" name="Text Box 960">
          <a:extLst>
            <a:ext uri="{FF2B5EF4-FFF2-40B4-BE49-F238E27FC236}">
              <a16:creationId xmlns:a16="http://schemas.microsoft.com/office/drawing/2014/main" id="{00000000-0008-0000-0100-0000C0230000}"/>
            </a:ext>
          </a:extLst>
        </xdr:cNvPr>
        <xdr:cNvSpPr txBox="1">
          <a:spLocks noChangeArrowheads="1"/>
        </xdr:cNvSpPr>
      </xdr:nvSpPr>
      <xdr:spPr bwMode="auto">
        <a:xfrm>
          <a:off x="6419850" y="11296650"/>
          <a:ext cx="695325" cy="228600"/>
        </a:xfrm>
        <a:prstGeom prst="rect">
          <a:avLst/>
        </a:prstGeom>
        <a:noFill/>
        <a:ln w="12700">
          <a:noFill/>
          <a:prstDash val="dash"/>
          <a:miter lim="800000"/>
          <a:headEnd/>
          <a:tailEnd/>
        </a:ln>
        <a:effec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Title:</a:t>
          </a:r>
        </a:p>
      </xdr:txBody>
    </xdr:sp>
    <xdr:clientData/>
  </xdr:twoCellAnchor>
  <mc:AlternateContent xmlns:mc="http://schemas.openxmlformats.org/markup-compatibility/2006">
    <mc:Choice xmlns:a14="http://schemas.microsoft.com/office/drawing/2010/main" Requires="a14">
      <xdr:twoCellAnchor>
        <xdr:from>
          <xdr:col>0</xdr:col>
          <xdr:colOff>9525</xdr:colOff>
          <xdr:row>0</xdr:row>
          <xdr:rowOff>9525</xdr:rowOff>
        </xdr:from>
        <xdr:to>
          <xdr:col>2</xdr:col>
          <xdr:colOff>476250</xdr:colOff>
          <xdr:row>0</xdr:row>
          <xdr:rowOff>323850</xdr:rowOff>
        </xdr:to>
        <xdr:sp macro="" textlink="">
          <xdr:nvSpPr>
            <xdr:cNvPr id="9085" name="Button 893" hidden="1">
              <a:extLst>
                <a:ext uri="{63B3BB69-23CF-44E3-9099-C40C66FF867C}">
                  <a14:compatExt spid="_x0000_s9085"/>
                </a:ext>
                <a:ext uri="{FF2B5EF4-FFF2-40B4-BE49-F238E27FC236}">
                  <a16:creationId xmlns:a16="http://schemas.microsoft.com/office/drawing/2014/main" id="{00000000-0008-0000-0100-00007D230000}"/>
                </a:ext>
              </a:extLst>
            </xdr:cNvPr>
            <xdr:cNvSpPr/>
          </xdr:nvSpPr>
          <xdr:spPr bwMode="auto">
            <a:xfrm>
              <a:off x="0" y="0"/>
              <a:ext cx="0" cy="0"/>
            </a:xfrm>
            <a:prstGeom prst="rect">
              <a:avLst/>
            </a:prstGeom>
            <a:noFill/>
            <a:ln>
              <a:noFill/>
            </a:ln>
            <a:extLst>
              <a:ext uri="{91240B29-F687-4F45-9708-019B960494DF}">
                <a14:hiddenLine w="12700">
                  <a:noFill/>
                  <a:prstDash val="dash"/>
                  <a:miter lim="800000"/>
                  <a:headEnd/>
                  <a:tailEnd/>
                </a14:hiddenLine>
              </a:ext>
            </a:extLst>
          </xdr:spPr>
          <xdr:txBody>
            <a:bodyPr vertOverflow="clip" wrap="square" lIns="36576" tIns="32004" rIns="36576" bIns="32004" anchor="ctr" upright="1"/>
            <a:lstStyle/>
            <a:p>
              <a:pPr algn="ctr" rtl="0">
                <a:defRPr sz="1000"/>
              </a:pPr>
              <a:r>
                <a:rPr lang="en-US" sz="1400" b="1" i="1" u="none" strike="noStrike" baseline="0">
                  <a:solidFill>
                    <a:srgbClr val="FF0000"/>
                  </a:solidFill>
                  <a:latin typeface="Arial"/>
                  <a:cs typeface="Arial"/>
                </a:rPr>
                <a:t>Print Documentation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xdr:row>
          <xdr:rowOff>9525</xdr:rowOff>
        </xdr:from>
        <xdr:to>
          <xdr:col>1</xdr:col>
          <xdr:colOff>514350</xdr:colOff>
          <xdr:row>2</xdr:row>
          <xdr:rowOff>142875</xdr:rowOff>
        </xdr:to>
        <xdr:sp macro="" textlink="">
          <xdr:nvSpPr>
            <xdr:cNvPr id="9086" name="Button 894" hidden="1">
              <a:extLst>
                <a:ext uri="{63B3BB69-23CF-44E3-9099-C40C66FF867C}">
                  <a14:compatExt spid="_x0000_s9086"/>
                </a:ext>
                <a:ext uri="{FF2B5EF4-FFF2-40B4-BE49-F238E27FC236}">
                  <a16:creationId xmlns:a16="http://schemas.microsoft.com/office/drawing/2014/main" id="{00000000-0008-0000-0100-00007E230000}"/>
                </a:ext>
              </a:extLst>
            </xdr:cNvPr>
            <xdr:cNvSpPr/>
          </xdr:nvSpPr>
          <xdr:spPr bwMode="auto">
            <a:xfrm>
              <a:off x="0" y="0"/>
              <a:ext cx="0" cy="0"/>
            </a:xfrm>
            <a:prstGeom prst="rect">
              <a:avLst/>
            </a:prstGeom>
            <a:noFill/>
            <a:ln>
              <a:noFill/>
            </a:ln>
            <a:extLst>
              <a:ext uri="{91240B29-F687-4F45-9708-019B960494DF}">
                <a14:hiddenLine w="12700">
                  <a:noFill/>
                  <a:prstDash val="dash"/>
                  <a:miter lim="800000"/>
                  <a:headEnd/>
                  <a:tailEnd/>
                </a14:hiddenLine>
              </a:ext>
            </a:extLst>
          </xdr:spPr>
          <xdr:txBody>
            <a:bodyPr vertOverflow="clip" wrap="square" lIns="36576" tIns="32004" rIns="36576" bIns="32004" anchor="ctr" upright="1"/>
            <a:lstStyle/>
            <a:p>
              <a:pPr algn="ctr" rtl="0">
                <a:defRPr sz="1000"/>
              </a:pPr>
              <a:r>
                <a:rPr lang="en-US" sz="1400" b="1" i="1" u="none" strike="noStrike" baseline="0">
                  <a:solidFill>
                    <a:srgbClr val="FF0000"/>
                  </a:solidFill>
                  <a:latin typeface="Arial"/>
                  <a:cs typeface="Arial"/>
                </a:rPr>
                <a:t>Print Plan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371475</xdr:colOff>
          <xdr:row>0</xdr:row>
          <xdr:rowOff>9525</xdr:rowOff>
        </xdr:from>
        <xdr:to>
          <xdr:col>10</xdr:col>
          <xdr:colOff>447675</xdr:colOff>
          <xdr:row>0</xdr:row>
          <xdr:rowOff>314325</xdr:rowOff>
        </xdr:to>
        <xdr:sp macro="" textlink="">
          <xdr:nvSpPr>
            <xdr:cNvPr id="9087" name="Button 895" hidden="1">
              <a:extLst>
                <a:ext uri="{63B3BB69-23CF-44E3-9099-C40C66FF867C}">
                  <a14:compatExt spid="_x0000_s9087"/>
                </a:ext>
                <a:ext uri="{FF2B5EF4-FFF2-40B4-BE49-F238E27FC236}">
                  <a16:creationId xmlns:a16="http://schemas.microsoft.com/office/drawing/2014/main" id="{00000000-0008-0000-0100-00007F230000}"/>
                </a:ext>
              </a:extLst>
            </xdr:cNvPr>
            <xdr:cNvSpPr/>
          </xdr:nvSpPr>
          <xdr:spPr bwMode="auto">
            <a:xfrm>
              <a:off x="0" y="0"/>
              <a:ext cx="0" cy="0"/>
            </a:xfrm>
            <a:prstGeom prst="rect">
              <a:avLst/>
            </a:prstGeom>
            <a:noFill/>
            <a:ln>
              <a:noFill/>
            </a:ln>
            <a:extLst>
              <a:ext uri="{91240B29-F687-4F45-9708-019B960494DF}">
                <a14:hiddenLine w="12700">
                  <a:noFill/>
                  <a:prstDash val="dash"/>
                  <a:miter lim="800000"/>
                  <a:headEnd/>
                  <a:tailEnd/>
                </a14:hiddenLine>
              </a:ext>
            </a:extLst>
          </xdr:spPr>
          <xdr:txBody>
            <a:bodyPr vertOverflow="clip" wrap="square" lIns="36576" tIns="32004" rIns="36576" bIns="32004" anchor="ctr" upright="1"/>
            <a:lstStyle/>
            <a:p>
              <a:pPr algn="ctr" rtl="0">
                <a:defRPr sz="1000"/>
              </a:pPr>
              <a:r>
                <a:rPr lang="en-US" sz="1400" b="1" i="1" u="none" strike="noStrike" baseline="0">
                  <a:solidFill>
                    <a:srgbClr val="0000FF"/>
                  </a:solidFill>
                  <a:latin typeface="Arial"/>
                  <a:cs typeface="Arial"/>
                </a:rPr>
                <a:t>Back to Design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381000</xdr:colOff>
          <xdr:row>13</xdr:row>
          <xdr:rowOff>47625</xdr:rowOff>
        </xdr:from>
        <xdr:to>
          <xdr:col>2</xdr:col>
          <xdr:colOff>742950</xdr:colOff>
          <xdr:row>14</xdr:row>
          <xdr:rowOff>0</xdr:rowOff>
        </xdr:to>
        <xdr:sp macro="" textlink="">
          <xdr:nvSpPr>
            <xdr:cNvPr id="9088" name="Button 896" hidden="1">
              <a:extLst>
                <a:ext uri="{63B3BB69-23CF-44E3-9099-C40C66FF867C}">
                  <a14:compatExt spid="_x0000_s9088"/>
                </a:ext>
                <a:ext uri="{FF2B5EF4-FFF2-40B4-BE49-F238E27FC236}">
                  <a16:creationId xmlns:a16="http://schemas.microsoft.com/office/drawing/2014/main" id="{00000000-0008-0000-0100-000080230000}"/>
                </a:ext>
              </a:extLst>
            </xdr:cNvPr>
            <xdr:cNvSpPr/>
          </xdr:nvSpPr>
          <xdr:spPr bwMode="auto">
            <a:xfrm>
              <a:off x="0" y="0"/>
              <a:ext cx="0" cy="0"/>
            </a:xfrm>
            <a:prstGeom prst="rect">
              <a:avLst/>
            </a:prstGeom>
            <a:noFill/>
            <a:ln>
              <a:noFill/>
            </a:ln>
            <a:extLst>
              <a:ext uri="{91240B29-F687-4F45-9708-019B960494DF}">
                <a14:hiddenLine w="12700">
                  <a:noFill/>
                  <a:prstDash val="dash"/>
                  <a:miter lim="800000"/>
                  <a:headEnd/>
                  <a:tailEnd/>
                </a14:hiddenLine>
              </a:ext>
            </a:extLst>
          </xdr:spPr>
          <xdr:txBody>
            <a:bodyPr vertOverflow="clip" wrap="square" lIns="36576" tIns="27432" rIns="36576" bIns="27432" anchor="ctr" upright="1"/>
            <a:lstStyle/>
            <a:p>
              <a:pPr algn="ctr" rtl="0">
                <a:defRPr sz="1000"/>
              </a:pPr>
              <a:r>
                <a:rPr lang="en-US" sz="1200" b="1" i="0" u="none" strike="noStrike" baseline="0">
                  <a:solidFill>
                    <a:srgbClr val="FF0000"/>
                  </a:solidFill>
                  <a:latin typeface="Arial"/>
                  <a:cs typeface="Arial"/>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742950</xdr:colOff>
          <xdr:row>13</xdr:row>
          <xdr:rowOff>47625</xdr:rowOff>
        </xdr:from>
        <xdr:to>
          <xdr:col>3</xdr:col>
          <xdr:colOff>57150</xdr:colOff>
          <xdr:row>14</xdr:row>
          <xdr:rowOff>0</xdr:rowOff>
        </xdr:to>
        <xdr:sp macro="" textlink="">
          <xdr:nvSpPr>
            <xdr:cNvPr id="9089" name="Button 897" hidden="1">
              <a:extLst>
                <a:ext uri="{63B3BB69-23CF-44E3-9099-C40C66FF867C}">
                  <a14:compatExt spid="_x0000_s9089"/>
                </a:ext>
                <a:ext uri="{FF2B5EF4-FFF2-40B4-BE49-F238E27FC236}">
                  <a16:creationId xmlns:a16="http://schemas.microsoft.com/office/drawing/2014/main" id="{00000000-0008-0000-0100-000081230000}"/>
                </a:ext>
              </a:extLst>
            </xdr:cNvPr>
            <xdr:cNvSpPr/>
          </xdr:nvSpPr>
          <xdr:spPr bwMode="auto">
            <a:xfrm>
              <a:off x="0" y="0"/>
              <a:ext cx="0" cy="0"/>
            </a:xfrm>
            <a:prstGeom prst="rect">
              <a:avLst/>
            </a:prstGeom>
            <a:noFill/>
            <a:ln>
              <a:noFill/>
            </a:ln>
            <a:extLst>
              <a:ext uri="{91240B29-F687-4F45-9708-019B960494DF}">
                <a14:hiddenLine w="12700">
                  <a:noFill/>
                  <a:prstDash val="dash"/>
                  <a:miter lim="800000"/>
                  <a:headEnd/>
                  <a:tailEnd/>
                </a14:hiddenLine>
              </a:ext>
            </a:extLst>
          </xdr:spPr>
          <xdr:txBody>
            <a:bodyPr vertOverflow="clip" wrap="square" lIns="36576" tIns="27432" rIns="36576" bIns="27432" anchor="ctr" upright="1"/>
            <a:lstStyle/>
            <a:p>
              <a:pPr algn="ctr" rtl="0">
                <a:defRPr sz="1000"/>
              </a:pPr>
              <a:r>
                <a:rPr lang="en-US" sz="1200" b="1" i="0" u="none" strike="noStrike" baseline="0">
                  <a:solidFill>
                    <a:srgbClr val="FF0000"/>
                  </a:solidFill>
                  <a:latin typeface="Arial"/>
                  <a:cs typeface="Arial"/>
                </a:rPr>
                <a:t>No</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619125</xdr:colOff>
          <xdr:row>0</xdr:row>
          <xdr:rowOff>323850</xdr:rowOff>
        </xdr:from>
        <xdr:to>
          <xdr:col>10</xdr:col>
          <xdr:colOff>447675</xdr:colOff>
          <xdr:row>2</xdr:row>
          <xdr:rowOff>123825</xdr:rowOff>
        </xdr:to>
        <xdr:sp macro="" textlink="">
          <xdr:nvSpPr>
            <xdr:cNvPr id="9107" name="Button 915" hidden="1">
              <a:extLst>
                <a:ext uri="{63B3BB69-23CF-44E3-9099-C40C66FF867C}">
                  <a14:compatExt spid="_x0000_s9107"/>
                </a:ext>
                <a:ext uri="{FF2B5EF4-FFF2-40B4-BE49-F238E27FC236}">
                  <a16:creationId xmlns:a16="http://schemas.microsoft.com/office/drawing/2014/main" id="{00000000-0008-0000-0100-000093230000}"/>
                </a:ext>
              </a:extLst>
            </xdr:cNvPr>
            <xdr:cNvSpPr/>
          </xdr:nvSpPr>
          <xdr:spPr bwMode="auto">
            <a:xfrm>
              <a:off x="0" y="0"/>
              <a:ext cx="0" cy="0"/>
            </a:xfrm>
            <a:prstGeom prst="rect">
              <a:avLst/>
            </a:prstGeom>
            <a:noFill/>
            <a:ln>
              <a:noFill/>
            </a:ln>
            <a:extLst>
              <a:ext uri="{91240B29-F687-4F45-9708-019B960494DF}">
                <a14:hiddenLine w="12700">
                  <a:noFill/>
                  <a:prstDash val="dash"/>
                  <a:miter lim="800000"/>
                  <a:headEnd/>
                  <a:tailEnd/>
                </a14:hiddenLine>
              </a:ext>
            </a:extLst>
          </xdr:spPr>
          <xdr:txBody>
            <a:bodyPr vertOverflow="clip" wrap="square" lIns="36576" tIns="32004" rIns="36576" bIns="32004" anchor="ctr" upright="1"/>
            <a:lstStyle/>
            <a:p>
              <a:pPr algn="ctr" rtl="0">
                <a:defRPr sz="1000"/>
              </a:pPr>
              <a:r>
                <a:rPr lang="en-US" sz="1400" b="1" i="1" u="none" strike="noStrike" baseline="0">
                  <a:solidFill>
                    <a:srgbClr val="0000FF"/>
                  </a:solidFill>
                  <a:latin typeface="Arial"/>
                  <a:cs typeface="Arial"/>
                </a:rPr>
                <a:t>Instructions</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5</xdr:col>
      <xdr:colOff>952500</xdr:colOff>
      <xdr:row>28</xdr:row>
      <xdr:rowOff>161925</xdr:rowOff>
    </xdr:from>
    <xdr:to>
      <xdr:col>7</xdr:col>
      <xdr:colOff>57150</xdr:colOff>
      <xdr:row>28</xdr:row>
      <xdr:rowOff>161925</xdr:rowOff>
    </xdr:to>
    <xdr:sp macro="" textlink="">
      <xdr:nvSpPr>
        <xdr:cNvPr id="60704" name="Line 299">
          <a:extLst>
            <a:ext uri="{FF2B5EF4-FFF2-40B4-BE49-F238E27FC236}">
              <a16:creationId xmlns:a16="http://schemas.microsoft.com/office/drawing/2014/main" id="{00000000-0008-0000-0200-000020ED0000}"/>
            </a:ext>
          </a:extLst>
        </xdr:cNvPr>
        <xdr:cNvSpPr>
          <a:spLocks noChangeShapeType="1"/>
        </xdr:cNvSpPr>
      </xdr:nvSpPr>
      <xdr:spPr bwMode="auto">
        <a:xfrm>
          <a:off x="5457825" y="6229350"/>
          <a:ext cx="10287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27</xdr:row>
      <xdr:rowOff>161925</xdr:rowOff>
    </xdr:from>
    <xdr:to>
      <xdr:col>7</xdr:col>
      <xdr:colOff>285750</xdr:colOff>
      <xdr:row>28</xdr:row>
      <xdr:rowOff>161925</xdr:rowOff>
    </xdr:to>
    <xdr:sp macro="" textlink="">
      <xdr:nvSpPr>
        <xdr:cNvPr id="60705" name="Line 300">
          <a:extLst>
            <a:ext uri="{FF2B5EF4-FFF2-40B4-BE49-F238E27FC236}">
              <a16:creationId xmlns:a16="http://schemas.microsoft.com/office/drawing/2014/main" id="{00000000-0008-0000-0200-000021ED0000}"/>
            </a:ext>
          </a:extLst>
        </xdr:cNvPr>
        <xdr:cNvSpPr>
          <a:spLocks noChangeShapeType="1"/>
        </xdr:cNvSpPr>
      </xdr:nvSpPr>
      <xdr:spPr bwMode="auto">
        <a:xfrm flipV="1">
          <a:off x="6486525" y="6048375"/>
          <a:ext cx="228600" cy="1809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285750</xdr:colOff>
      <xdr:row>27</xdr:row>
      <xdr:rowOff>161925</xdr:rowOff>
    </xdr:from>
    <xdr:to>
      <xdr:col>7</xdr:col>
      <xdr:colOff>285750</xdr:colOff>
      <xdr:row>27</xdr:row>
      <xdr:rowOff>161925</xdr:rowOff>
    </xdr:to>
    <xdr:sp macro="" textlink="">
      <xdr:nvSpPr>
        <xdr:cNvPr id="60706" name="Line 301">
          <a:extLst>
            <a:ext uri="{FF2B5EF4-FFF2-40B4-BE49-F238E27FC236}">
              <a16:creationId xmlns:a16="http://schemas.microsoft.com/office/drawing/2014/main" id="{00000000-0008-0000-0200-000022ED0000}"/>
            </a:ext>
          </a:extLst>
        </xdr:cNvPr>
        <xdr:cNvSpPr>
          <a:spLocks noChangeShapeType="1"/>
        </xdr:cNvSpPr>
      </xdr:nvSpPr>
      <xdr:spPr bwMode="auto">
        <a:xfrm>
          <a:off x="6715125" y="6048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285750</xdr:colOff>
      <xdr:row>27</xdr:row>
      <xdr:rowOff>161925</xdr:rowOff>
    </xdr:from>
    <xdr:to>
      <xdr:col>9</xdr:col>
      <xdr:colOff>323850</xdr:colOff>
      <xdr:row>28</xdr:row>
      <xdr:rowOff>28575</xdr:rowOff>
    </xdr:to>
    <xdr:sp macro="" textlink="">
      <xdr:nvSpPr>
        <xdr:cNvPr id="60707" name="Line 302">
          <a:extLst>
            <a:ext uri="{FF2B5EF4-FFF2-40B4-BE49-F238E27FC236}">
              <a16:creationId xmlns:a16="http://schemas.microsoft.com/office/drawing/2014/main" id="{00000000-0008-0000-0200-000023ED0000}"/>
            </a:ext>
          </a:extLst>
        </xdr:cNvPr>
        <xdr:cNvSpPr>
          <a:spLocks noChangeShapeType="1"/>
        </xdr:cNvSpPr>
      </xdr:nvSpPr>
      <xdr:spPr bwMode="auto">
        <a:xfrm>
          <a:off x="6715125" y="6048375"/>
          <a:ext cx="1962150" cy="476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190500</xdr:colOff>
      <xdr:row>21</xdr:row>
      <xdr:rowOff>152400</xdr:rowOff>
    </xdr:from>
    <xdr:to>
      <xdr:col>5</xdr:col>
      <xdr:colOff>952500</xdr:colOff>
      <xdr:row>28</xdr:row>
      <xdr:rowOff>161925</xdr:rowOff>
    </xdr:to>
    <xdr:sp macro="" textlink="">
      <xdr:nvSpPr>
        <xdr:cNvPr id="60708" name="Line 303">
          <a:extLst>
            <a:ext uri="{FF2B5EF4-FFF2-40B4-BE49-F238E27FC236}">
              <a16:creationId xmlns:a16="http://schemas.microsoft.com/office/drawing/2014/main" id="{00000000-0008-0000-0200-000024ED0000}"/>
            </a:ext>
          </a:extLst>
        </xdr:cNvPr>
        <xdr:cNvSpPr>
          <a:spLocks noChangeShapeType="1"/>
        </xdr:cNvSpPr>
      </xdr:nvSpPr>
      <xdr:spPr bwMode="auto">
        <a:xfrm flipH="1" flipV="1">
          <a:off x="3657600" y="4819650"/>
          <a:ext cx="1800225" cy="140970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476250</xdr:colOff>
      <xdr:row>21</xdr:row>
      <xdr:rowOff>0</xdr:rowOff>
    </xdr:from>
    <xdr:to>
      <xdr:col>3</xdr:col>
      <xdr:colOff>628650</xdr:colOff>
      <xdr:row>21</xdr:row>
      <xdr:rowOff>0</xdr:rowOff>
    </xdr:to>
    <xdr:sp macro="" textlink="">
      <xdr:nvSpPr>
        <xdr:cNvPr id="60709" name="Line 304">
          <a:extLst>
            <a:ext uri="{FF2B5EF4-FFF2-40B4-BE49-F238E27FC236}">
              <a16:creationId xmlns:a16="http://schemas.microsoft.com/office/drawing/2014/main" id="{00000000-0008-0000-0200-000025ED0000}"/>
            </a:ext>
          </a:extLst>
        </xdr:cNvPr>
        <xdr:cNvSpPr>
          <a:spLocks noChangeShapeType="1"/>
        </xdr:cNvSpPr>
      </xdr:nvSpPr>
      <xdr:spPr bwMode="auto">
        <a:xfrm flipH="1">
          <a:off x="2019300" y="4667250"/>
          <a:ext cx="11144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571500</xdr:colOff>
      <xdr:row>20</xdr:row>
      <xdr:rowOff>28575</xdr:rowOff>
    </xdr:from>
    <xdr:to>
      <xdr:col>2</xdr:col>
      <xdr:colOff>476250</xdr:colOff>
      <xdr:row>21</xdr:row>
      <xdr:rowOff>0</xdr:rowOff>
    </xdr:to>
    <xdr:sp macro="" textlink="">
      <xdr:nvSpPr>
        <xdr:cNvPr id="60710" name="Line 305">
          <a:extLst>
            <a:ext uri="{FF2B5EF4-FFF2-40B4-BE49-F238E27FC236}">
              <a16:creationId xmlns:a16="http://schemas.microsoft.com/office/drawing/2014/main" id="{00000000-0008-0000-0200-000026ED0000}"/>
            </a:ext>
          </a:extLst>
        </xdr:cNvPr>
        <xdr:cNvSpPr>
          <a:spLocks noChangeShapeType="1"/>
        </xdr:cNvSpPr>
      </xdr:nvSpPr>
      <xdr:spPr bwMode="auto">
        <a:xfrm flipH="1" flipV="1">
          <a:off x="571500" y="4486275"/>
          <a:ext cx="1447800" cy="1809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485775</xdr:colOff>
      <xdr:row>21</xdr:row>
      <xdr:rowOff>0</xdr:rowOff>
    </xdr:from>
    <xdr:to>
      <xdr:col>2</xdr:col>
      <xdr:colOff>485775</xdr:colOff>
      <xdr:row>22</xdr:row>
      <xdr:rowOff>9525</xdr:rowOff>
    </xdr:to>
    <xdr:sp macro="" textlink="">
      <xdr:nvSpPr>
        <xdr:cNvPr id="60711" name="Line 306">
          <a:extLst>
            <a:ext uri="{FF2B5EF4-FFF2-40B4-BE49-F238E27FC236}">
              <a16:creationId xmlns:a16="http://schemas.microsoft.com/office/drawing/2014/main" id="{00000000-0008-0000-0200-000027ED0000}"/>
            </a:ext>
          </a:extLst>
        </xdr:cNvPr>
        <xdr:cNvSpPr>
          <a:spLocks noChangeShapeType="1"/>
        </xdr:cNvSpPr>
      </xdr:nvSpPr>
      <xdr:spPr bwMode="auto">
        <a:xfrm>
          <a:off x="2028825" y="4667250"/>
          <a:ext cx="0" cy="2190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485775</xdr:colOff>
      <xdr:row>22</xdr:row>
      <xdr:rowOff>9525</xdr:rowOff>
    </xdr:from>
    <xdr:to>
      <xdr:col>3</xdr:col>
      <xdr:colOff>523875</xdr:colOff>
      <xdr:row>22</xdr:row>
      <xdr:rowOff>9525</xdr:rowOff>
    </xdr:to>
    <xdr:sp macro="" textlink="">
      <xdr:nvSpPr>
        <xdr:cNvPr id="60712" name="Line 307">
          <a:extLst>
            <a:ext uri="{FF2B5EF4-FFF2-40B4-BE49-F238E27FC236}">
              <a16:creationId xmlns:a16="http://schemas.microsoft.com/office/drawing/2014/main" id="{00000000-0008-0000-0200-000028ED0000}"/>
            </a:ext>
          </a:extLst>
        </xdr:cNvPr>
        <xdr:cNvSpPr>
          <a:spLocks noChangeShapeType="1"/>
        </xdr:cNvSpPr>
      </xdr:nvSpPr>
      <xdr:spPr bwMode="auto">
        <a:xfrm>
          <a:off x="2028825" y="4886325"/>
          <a:ext cx="10001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38100</xdr:colOff>
      <xdr:row>22</xdr:row>
      <xdr:rowOff>142875</xdr:rowOff>
    </xdr:from>
    <xdr:to>
      <xdr:col>5</xdr:col>
      <xdr:colOff>819150</xdr:colOff>
      <xdr:row>30</xdr:row>
      <xdr:rowOff>0</xdr:rowOff>
    </xdr:to>
    <xdr:sp macro="" textlink="">
      <xdr:nvSpPr>
        <xdr:cNvPr id="60713" name="Line 308">
          <a:extLst>
            <a:ext uri="{FF2B5EF4-FFF2-40B4-BE49-F238E27FC236}">
              <a16:creationId xmlns:a16="http://schemas.microsoft.com/office/drawing/2014/main" id="{00000000-0008-0000-0200-000029ED0000}"/>
            </a:ext>
          </a:extLst>
        </xdr:cNvPr>
        <xdr:cNvSpPr>
          <a:spLocks noChangeShapeType="1"/>
        </xdr:cNvSpPr>
      </xdr:nvSpPr>
      <xdr:spPr bwMode="auto">
        <a:xfrm>
          <a:off x="3505200" y="5019675"/>
          <a:ext cx="1819275" cy="14192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819150</xdr:colOff>
      <xdr:row>30</xdr:row>
      <xdr:rowOff>0</xdr:rowOff>
    </xdr:from>
    <xdr:to>
      <xdr:col>7</xdr:col>
      <xdr:colOff>76200</xdr:colOff>
      <xdr:row>30</xdr:row>
      <xdr:rowOff>0</xdr:rowOff>
    </xdr:to>
    <xdr:sp macro="" textlink="">
      <xdr:nvSpPr>
        <xdr:cNvPr id="60714" name="Line 309">
          <a:extLst>
            <a:ext uri="{FF2B5EF4-FFF2-40B4-BE49-F238E27FC236}">
              <a16:creationId xmlns:a16="http://schemas.microsoft.com/office/drawing/2014/main" id="{00000000-0008-0000-0200-00002AED0000}"/>
            </a:ext>
          </a:extLst>
        </xdr:cNvPr>
        <xdr:cNvSpPr>
          <a:spLocks noChangeShapeType="1"/>
        </xdr:cNvSpPr>
      </xdr:nvSpPr>
      <xdr:spPr bwMode="auto">
        <a:xfrm>
          <a:off x="5324475" y="6438900"/>
          <a:ext cx="11811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295275</xdr:colOff>
      <xdr:row>27</xdr:row>
      <xdr:rowOff>161925</xdr:rowOff>
    </xdr:from>
    <xdr:to>
      <xdr:col>7</xdr:col>
      <xdr:colOff>295275</xdr:colOff>
      <xdr:row>29</xdr:row>
      <xdr:rowOff>47625</xdr:rowOff>
    </xdr:to>
    <xdr:sp macro="" textlink="">
      <xdr:nvSpPr>
        <xdr:cNvPr id="60715" name="Line 310">
          <a:extLst>
            <a:ext uri="{FF2B5EF4-FFF2-40B4-BE49-F238E27FC236}">
              <a16:creationId xmlns:a16="http://schemas.microsoft.com/office/drawing/2014/main" id="{00000000-0008-0000-0200-00002BED0000}"/>
            </a:ext>
          </a:extLst>
        </xdr:cNvPr>
        <xdr:cNvSpPr>
          <a:spLocks noChangeShapeType="1"/>
        </xdr:cNvSpPr>
      </xdr:nvSpPr>
      <xdr:spPr bwMode="auto">
        <a:xfrm>
          <a:off x="6724650" y="6048375"/>
          <a:ext cx="0" cy="24765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76200</xdr:colOff>
      <xdr:row>29</xdr:row>
      <xdr:rowOff>38100</xdr:rowOff>
    </xdr:from>
    <xdr:to>
      <xdr:col>7</xdr:col>
      <xdr:colOff>295275</xdr:colOff>
      <xdr:row>30</xdr:row>
      <xdr:rowOff>0</xdr:rowOff>
    </xdr:to>
    <xdr:sp macro="" textlink="">
      <xdr:nvSpPr>
        <xdr:cNvPr id="60716" name="Line 311">
          <a:extLst>
            <a:ext uri="{FF2B5EF4-FFF2-40B4-BE49-F238E27FC236}">
              <a16:creationId xmlns:a16="http://schemas.microsoft.com/office/drawing/2014/main" id="{00000000-0008-0000-0200-00002CED0000}"/>
            </a:ext>
          </a:extLst>
        </xdr:cNvPr>
        <xdr:cNvSpPr>
          <a:spLocks noChangeShapeType="1"/>
        </xdr:cNvSpPr>
      </xdr:nvSpPr>
      <xdr:spPr bwMode="auto">
        <a:xfrm flipV="1">
          <a:off x="6505575" y="6286500"/>
          <a:ext cx="219075" cy="15240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66675</xdr:colOff>
      <xdr:row>30</xdr:row>
      <xdr:rowOff>28575</xdr:rowOff>
    </xdr:from>
    <xdr:to>
      <xdr:col>7</xdr:col>
      <xdr:colOff>66675</xdr:colOff>
      <xdr:row>31</xdr:row>
      <xdr:rowOff>57150</xdr:rowOff>
    </xdr:to>
    <xdr:sp macro="" textlink="">
      <xdr:nvSpPr>
        <xdr:cNvPr id="60717" name="Line 312">
          <a:extLst>
            <a:ext uri="{FF2B5EF4-FFF2-40B4-BE49-F238E27FC236}">
              <a16:creationId xmlns:a16="http://schemas.microsoft.com/office/drawing/2014/main" id="{00000000-0008-0000-0200-00002DED0000}"/>
            </a:ext>
          </a:extLst>
        </xdr:cNvPr>
        <xdr:cNvSpPr>
          <a:spLocks noChangeShapeType="1"/>
        </xdr:cNvSpPr>
      </xdr:nvSpPr>
      <xdr:spPr bwMode="auto">
        <a:xfrm>
          <a:off x="6496050" y="6467475"/>
          <a:ext cx="0" cy="2190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952500</xdr:colOff>
      <xdr:row>30</xdr:row>
      <xdr:rowOff>28575</xdr:rowOff>
    </xdr:from>
    <xdr:to>
      <xdr:col>5</xdr:col>
      <xdr:colOff>952500</xdr:colOff>
      <xdr:row>31</xdr:row>
      <xdr:rowOff>57150</xdr:rowOff>
    </xdr:to>
    <xdr:sp macro="" textlink="">
      <xdr:nvSpPr>
        <xdr:cNvPr id="60718" name="Line 313">
          <a:extLst>
            <a:ext uri="{FF2B5EF4-FFF2-40B4-BE49-F238E27FC236}">
              <a16:creationId xmlns:a16="http://schemas.microsoft.com/office/drawing/2014/main" id="{00000000-0008-0000-0200-00002EED0000}"/>
            </a:ext>
          </a:extLst>
        </xdr:cNvPr>
        <xdr:cNvSpPr>
          <a:spLocks noChangeShapeType="1"/>
        </xdr:cNvSpPr>
      </xdr:nvSpPr>
      <xdr:spPr bwMode="auto">
        <a:xfrm>
          <a:off x="5457825" y="6467475"/>
          <a:ext cx="0" cy="2190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952500</xdr:colOff>
      <xdr:row>31</xdr:row>
      <xdr:rowOff>28575</xdr:rowOff>
    </xdr:from>
    <xdr:to>
      <xdr:col>7</xdr:col>
      <xdr:colOff>66675</xdr:colOff>
      <xdr:row>31</xdr:row>
      <xdr:rowOff>28575</xdr:rowOff>
    </xdr:to>
    <xdr:sp macro="" textlink="">
      <xdr:nvSpPr>
        <xdr:cNvPr id="60719" name="Line 314">
          <a:extLst>
            <a:ext uri="{FF2B5EF4-FFF2-40B4-BE49-F238E27FC236}">
              <a16:creationId xmlns:a16="http://schemas.microsoft.com/office/drawing/2014/main" id="{00000000-0008-0000-0200-00002FED0000}"/>
            </a:ext>
          </a:extLst>
        </xdr:cNvPr>
        <xdr:cNvSpPr>
          <a:spLocks noChangeShapeType="1"/>
        </xdr:cNvSpPr>
      </xdr:nvSpPr>
      <xdr:spPr bwMode="auto">
        <a:xfrm>
          <a:off x="5457825" y="6657975"/>
          <a:ext cx="1038225" cy="0"/>
        </a:xfrm>
        <a:prstGeom prst="line">
          <a:avLst/>
        </a:prstGeom>
        <a:noFill/>
        <a:ln w="3175">
          <a:solidFill>
            <a:srgbClr val="000000"/>
          </a:solidFill>
          <a:round/>
          <a:headEnd type="stealth" w="sm" len="med"/>
          <a:tailEnd type="stealth" w="sm" len="med"/>
        </a:ln>
        <a:extLst>
          <a:ext uri="{909E8E84-426E-40DD-AFC4-6F175D3DCCD1}">
            <a14:hiddenFill xmlns:a14="http://schemas.microsoft.com/office/drawing/2010/main">
              <a:noFill/>
            </a14:hiddenFill>
          </a:ext>
        </a:extLst>
      </xdr:spPr>
    </xdr:sp>
    <xdr:clientData/>
  </xdr:twoCellAnchor>
  <xdr:twoCellAnchor>
    <xdr:from>
      <xdr:col>2</xdr:col>
      <xdr:colOff>485775</xdr:colOff>
      <xdr:row>22</xdr:row>
      <xdr:rowOff>28575</xdr:rowOff>
    </xdr:from>
    <xdr:to>
      <xdr:col>2</xdr:col>
      <xdr:colOff>485775</xdr:colOff>
      <xdr:row>23</xdr:row>
      <xdr:rowOff>57150</xdr:rowOff>
    </xdr:to>
    <xdr:sp macro="" textlink="">
      <xdr:nvSpPr>
        <xdr:cNvPr id="60720" name="Line 315">
          <a:extLst>
            <a:ext uri="{FF2B5EF4-FFF2-40B4-BE49-F238E27FC236}">
              <a16:creationId xmlns:a16="http://schemas.microsoft.com/office/drawing/2014/main" id="{00000000-0008-0000-0200-000030ED0000}"/>
            </a:ext>
          </a:extLst>
        </xdr:cNvPr>
        <xdr:cNvSpPr>
          <a:spLocks noChangeShapeType="1"/>
        </xdr:cNvSpPr>
      </xdr:nvSpPr>
      <xdr:spPr bwMode="auto">
        <a:xfrm>
          <a:off x="2028825" y="4905375"/>
          <a:ext cx="0" cy="238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933450</xdr:colOff>
      <xdr:row>22</xdr:row>
      <xdr:rowOff>142875</xdr:rowOff>
    </xdr:from>
    <xdr:to>
      <xdr:col>3</xdr:col>
      <xdr:colOff>933450</xdr:colOff>
      <xdr:row>31</xdr:row>
      <xdr:rowOff>47625</xdr:rowOff>
    </xdr:to>
    <xdr:sp macro="" textlink="">
      <xdr:nvSpPr>
        <xdr:cNvPr id="60721" name="Line 316">
          <a:extLst>
            <a:ext uri="{FF2B5EF4-FFF2-40B4-BE49-F238E27FC236}">
              <a16:creationId xmlns:a16="http://schemas.microsoft.com/office/drawing/2014/main" id="{00000000-0008-0000-0200-000031ED0000}"/>
            </a:ext>
          </a:extLst>
        </xdr:cNvPr>
        <xdr:cNvSpPr>
          <a:spLocks noChangeShapeType="1"/>
        </xdr:cNvSpPr>
      </xdr:nvSpPr>
      <xdr:spPr bwMode="auto">
        <a:xfrm>
          <a:off x="3438525" y="5019675"/>
          <a:ext cx="0" cy="16573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485775</xdr:colOff>
      <xdr:row>23</xdr:row>
      <xdr:rowOff>19050</xdr:rowOff>
    </xdr:from>
    <xdr:to>
      <xdr:col>3</xdr:col>
      <xdr:colOff>933450</xdr:colOff>
      <xdr:row>23</xdr:row>
      <xdr:rowOff>19050</xdr:rowOff>
    </xdr:to>
    <xdr:sp macro="" textlink="">
      <xdr:nvSpPr>
        <xdr:cNvPr id="60722" name="Line 317">
          <a:extLst>
            <a:ext uri="{FF2B5EF4-FFF2-40B4-BE49-F238E27FC236}">
              <a16:creationId xmlns:a16="http://schemas.microsoft.com/office/drawing/2014/main" id="{00000000-0008-0000-0200-000032ED0000}"/>
            </a:ext>
          </a:extLst>
        </xdr:cNvPr>
        <xdr:cNvSpPr>
          <a:spLocks noChangeShapeType="1"/>
        </xdr:cNvSpPr>
      </xdr:nvSpPr>
      <xdr:spPr bwMode="auto">
        <a:xfrm>
          <a:off x="2028825" y="5105400"/>
          <a:ext cx="1409700" cy="0"/>
        </a:xfrm>
        <a:prstGeom prst="line">
          <a:avLst/>
        </a:prstGeom>
        <a:noFill/>
        <a:ln w="3175">
          <a:solidFill>
            <a:srgbClr val="000000"/>
          </a:solidFill>
          <a:round/>
          <a:headEnd type="stealth" w="sm" len="med"/>
          <a:tailEnd type="stealth" w="sm" len="med"/>
        </a:ln>
        <a:extLst>
          <a:ext uri="{909E8E84-426E-40DD-AFC4-6F175D3DCCD1}">
            <a14:hiddenFill xmlns:a14="http://schemas.microsoft.com/office/drawing/2010/main">
              <a:noFill/>
            </a14:hiddenFill>
          </a:ext>
        </a:extLst>
      </xdr:spPr>
    </xdr:sp>
    <xdr:clientData/>
  </xdr:twoCellAnchor>
  <xdr:twoCellAnchor>
    <xdr:from>
      <xdr:col>5</xdr:col>
      <xdr:colOff>133350</xdr:colOff>
      <xdr:row>27</xdr:row>
      <xdr:rowOff>123825</xdr:rowOff>
    </xdr:from>
    <xdr:to>
      <xdr:col>5</xdr:col>
      <xdr:colOff>133350</xdr:colOff>
      <xdr:row>28</xdr:row>
      <xdr:rowOff>152400</xdr:rowOff>
    </xdr:to>
    <xdr:sp macro="" textlink="">
      <xdr:nvSpPr>
        <xdr:cNvPr id="60723" name="Line 318">
          <a:extLst>
            <a:ext uri="{FF2B5EF4-FFF2-40B4-BE49-F238E27FC236}">
              <a16:creationId xmlns:a16="http://schemas.microsoft.com/office/drawing/2014/main" id="{00000000-0008-0000-0200-000033ED0000}"/>
            </a:ext>
          </a:extLst>
        </xdr:cNvPr>
        <xdr:cNvSpPr>
          <a:spLocks noChangeShapeType="1"/>
        </xdr:cNvSpPr>
      </xdr:nvSpPr>
      <xdr:spPr bwMode="auto">
        <a:xfrm>
          <a:off x="4638675" y="6010275"/>
          <a:ext cx="0" cy="2095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xdr:colOff>
      <xdr:row>28</xdr:row>
      <xdr:rowOff>152400</xdr:rowOff>
    </xdr:from>
    <xdr:to>
      <xdr:col>5</xdr:col>
      <xdr:colOff>390525</xdr:colOff>
      <xdr:row>28</xdr:row>
      <xdr:rowOff>152400</xdr:rowOff>
    </xdr:to>
    <xdr:sp macro="" textlink="">
      <xdr:nvSpPr>
        <xdr:cNvPr id="60724" name="Line 319">
          <a:extLst>
            <a:ext uri="{FF2B5EF4-FFF2-40B4-BE49-F238E27FC236}">
              <a16:creationId xmlns:a16="http://schemas.microsoft.com/office/drawing/2014/main" id="{00000000-0008-0000-0200-000034ED0000}"/>
            </a:ext>
          </a:extLst>
        </xdr:cNvPr>
        <xdr:cNvSpPr>
          <a:spLocks noChangeShapeType="1"/>
        </xdr:cNvSpPr>
      </xdr:nvSpPr>
      <xdr:spPr bwMode="auto">
        <a:xfrm flipV="1">
          <a:off x="4638675" y="6219825"/>
          <a:ext cx="25717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333375</xdr:colOff>
      <xdr:row>28</xdr:row>
      <xdr:rowOff>161925</xdr:rowOff>
    </xdr:from>
    <xdr:to>
      <xdr:col>7</xdr:col>
      <xdr:colOff>514350</xdr:colOff>
      <xdr:row>28</xdr:row>
      <xdr:rowOff>161925</xdr:rowOff>
    </xdr:to>
    <xdr:sp macro="" textlink="">
      <xdr:nvSpPr>
        <xdr:cNvPr id="60725" name="Line 320">
          <a:extLst>
            <a:ext uri="{FF2B5EF4-FFF2-40B4-BE49-F238E27FC236}">
              <a16:creationId xmlns:a16="http://schemas.microsoft.com/office/drawing/2014/main" id="{00000000-0008-0000-0200-000035ED0000}"/>
            </a:ext>
          </a:extLst>
        </xdr:cNvPr>
        <xdr:cNvSpPr>
          <a:spLocks noChangeShapeType="1"/>
        </xdr:cNvSpPr>
      </xdr:nvSpPr>
      <xdr:spPr bwMode="auto">
        <a:xfrm>
          <a:off x="6762750" y="6229350"/>
          <a:ext cx="18097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457200</xdr:colOff>
      <xdr:row>28</xdr:row>
      <xdr:rowOff>161925</xdr:rowOff>
    </xdr:from>
    <xdr:to>
      <xdr:col>7</xdr:col>
      <xdr:colOff>457200</xdr:colOff>
      <xdr:row>30</xdr:row>
      <xdr:rowOff>19050</xdr:rowOff>
    </xdr:to>
    <xdr:sp macro="" textlink="">
      <xdr:nvSpPr>
        <xdr:cNvPr id="60726" name="Line 321">
          <a:extLst>
            <a:ext uri="{FF2B5EF4-FFF2-40B4-BE49-F238E27FC236}">
              <a16:creationId xmlns:a16="http://schemas.microsoft.com/office/drawing/2014/main" id="{00000000-0008-0000-0200-000036ED0000}"/>
            </a:ext>
          </a:extLst>
        </xdr:cNvPr>
        <xdr:cNvSpPr>
          <a:spLocks noChangeShapeType="1"/>
        </xdr:cNvSpPr>
      </xdr:nvSpPr>
      <xdr:spPr bwMode="auto">
        <a:xfrm>
          <a:off x="6886575" y="6229350"/>
          <a:ext cx="0" cy="228600"/>
        </a:xfrm>
        <a:prstGeom prst="line">
          <a:avLst/>
        </a:prstGeom>
        <a:noFill/>
        <a:ln w="3175">
          <a:solidFill>
            <a:srgbClr val="000000"/>
          </a:solidFill>
          <a:round/>
          <a:headEnd type="stealth" w="sm" len="med"/>
          <a:tailEnd/>
        </a:ln>
        <a:extLst>
          <a:ext uri="{909E8E84-426E-40DD-AFC4-6F175D3DCCD1}">
            <a14:hiddenFill xmlns:a14="http://schemas.microsoft.com/office/drawing/2010/main">
              <a:noFill/>
            </a14:hiddenFill>
          </a:ext>
        </a:extLst>
      </xdr:spPr>
    </xdr:sp>
    <xdr:clientData/>
  </xdr:twoCellAnchor>
  <xdr:twoCellAnchor>
    <xdr:from>
      <xdr:col>7</xdr:col>
      <xdr:colOff>457200</xdr:colOff>
      <xdr:row>26</xdr:row>
      <xdr:rowOff>171450</xdr:rowOff>
    </xdr:from>
    <xdr:to>
      <xdr:col>7</xdr:col>
      <xdr:colOff>457200</xdr:colOff>
      <xdr:row>27</xdr:row>
      <xdr:rowOff>171450</xdr:rowOff>
    </xdr:to>
    <xdr:sp macro="" textlink="">
      <xdr:nvSpPr>
        <xdr:cNvPr id="60727" name="Line 322">
          <a:extLst>
            <a:ext uri="{FF2B5EF4-FFF2-40B4-BE49-F238E27FC236}">
              <a16:creationId xmlns:a16="http://schemas.microsoft.com/office/drawing/2014/main" id="{00000000-0008-0000-0200-000037ED0000}"/>
            </a:ext>
          </a:extLst>
        </xdr:cNvPr>
        <xdr:cNvSpPr>
          <a:spLocks noChangeShapeType="1"/>
        </xdr:cNvSpPr>
      </xdr:nvSpPr>
      <xdr:spPr bwMode="auto">
        <a:xfrm flipV="1">
          <a:off x="6886575" y="5857875"/>
          <a:ext cx="0" cy="200025"/>
        </a:xfrm>
        <a:prstGeom prst="line">
          <a:avLst/>
        </a:prstGeom>
        <a:noFill/>
        <a:ln w="3175">
          <a:solidFill>
            <a:srgbClr val="000000"/>
          </a:solidFill>
          <a:round/>
          <a:headEnd type="stealth" w="sm" len="med"/>
          <a:tailEnd/>
        </a:ln>
        <a:extLst>
          <a:ext uri="{909E8E84-426E-40DD-AFC4-6F175D3DCCD1}">
            <a14:hiddenFill xmlns:a14="http://schemas.microsoft.com/office/drawing/2010/main">
              <a:noFill/>
            </a14:hiddenFill>
          </a:ext>
        </a:extLst>
      </xdr:spPr>
    </xdr:sp>
    <xdr:clientData/>
  </xdr:twoCellAnchor>
  <xdr:twoCellAnchor>
    <xdr:from>
      <xdr:col>4</xdr:col>
      <xdr:colOff>695325</xdr:colOff>
      <xdr:row>23</xdr:row>
      <xdr:rowOff>190500</xdr:rowOff>
    </xdr:from>
    <xdr:to>
      <xdr:col>4</xdr:col>
      <xdr:colOff>847725</xdr:colOff>
      <xdr:row>24</xdr:row>
      <xdr:rowOff>180975</xdr:rowOff>
    </xdr:to>
    <xdr:sp macro="" textlink="">
      <xdr:nvSpPr>
        <xdr:cNvPr id="60728" name="Oval 323">
          <a:extLst>
            <a:ext uri="{FF2B5EF4-FFF2-40B4-BE49-F238E27FC236}">
              <a16:creationId xmlns:a16="http://schemas.microsoft.com/office/drawing/2014/main" id="{00000000-0008-0000-0200-000038ED0000}"/>
            </a:ext>
          </a:extLst>
        </xdr:cNvPr>
        <xdr:cNvSpPr>
          <a:spLocks noChangeArrowheads="1"/>
        </xdr:cNvSpPr>
      </xdr:nvSpPr>
      <xdr:spPr bwMode="auto">
        <a:xfrm>
          <a:off x="4162425" y="5276850"/>
          <a:ext cx="152400" cy="200025"/>
        </a:xfrm>
        <a:prstGeom prst="ellipse">
          <a:avLst/>
        </a:prstGeom>
        <a:solidFill>
          <a:srgbClr val="FFFFFF"/>
        </a:solidFill>
        <a:ln w="9525">
          <a:solidFill>
            <a:srgbClr val="000000"/>
          </a:solidFill>
          <a:round/>
          <a:headEnd/>
          <a:tailEnd/>
        </a:ln>
      </xdr:spPr>
    </xdr:sp>
    <xdr:clientData/>
  </xdr:twoCellAnchor>
  <xdr:twoCellAnchor>
    <xdr:from>
      <xdr:col>4</xdr:col>
      <xdr:colOff>981075</xdr:colOff>
      <xdr:row>25</xdr:row>
      <xdr:rowOff>133350</xdr:rowOff>
    </xdr:from>
    <xdr:to>
      <xdr:col>5</xdr:col>
      <xdr:colOff>123825</xdr:colOff>
      <xdr:row>26</xdr:row>
      <xdr:rowOff>114300</xdr:rowOff>
    </xdr:to>
    <xdr:sp macro="" textlink="">
      <xdr:nvSpPr>
        <xdr:cNvPr id="60729" name="Oval 324">
          <a:extLst>
            <a:ext uri="{FF2B5EF4-FFF2-40B4-BE49-F238E27FC236}">
              <a16:creationId xmlns:a16="http://schemas.microsoft.com/office/drawing/2014/main" id="{00000000-0008-0000-0200-000039ED0000}"/>
            </a:ext>
          </a:extLst>
        </xdr:cNvPr>
        <xdr:cNvSpPr>
          <a:spLocks noChangeArrowheads="1"/>
        </xdr:cNvSpPr>
      </xdr:nvSpPr>
      <xdr:spPr bwMode="auto">
        <a:xfrm>
          <a:off x="4448175" y="5629275"/>
          <a:ext cx="180975" cy="171450"/>
        </a:xfrm>
        <a:prstGeom prst="ellipse">
          <a:avLst/>
        </a:prstGeom>
        <a:solidFill>
          <a:srgbClr val="FFFFFF"/>
        </a:solidFill>
        <a:ln w="9525">
          <a:solidFill>
            <a:srgbClr val="000000"/>
          </a:solidFill>
          <a:round/>
          <a:headEnd/>
          <a:tailEnd/>
        </a:ln>
      </xdr:spPr>
    </xdr:sp>
    <xdr:clientData/>
  </xdr:twoCellAnchor>
  <xdr:twoCellAnchor>
    <xdr:from>
      <xdr:col>4</xdr:col>
      <xdr:colOff>762000</xdr:colOff>
      <xdr:row>24</xdr:row>
      <xdr:rowOff>161925</xdr:rowOff>
    </xdr:from>
    <xdr:to>
      <xdr:col>4</xdr:col>
      <xdr:colOff>857250</xdr:colOff>
      <xdr:row>25</xdr:row>
      <xdr:rowOff>114300</xdr:rowOff>
    </xdr:to>
    <xdr:sp macro="" textlink="">
      <xdr:nvSpPr>
        <xdr:cNvPr id="60730" name="Oval 325">
          <a:extLst>
            <a:ext uri="{FF2B5EF4-FFF2-40B4-BE49-F238E27FC236}">
              <a16:creationId xmlns:a16="http://schemas.microsoft.com/office/drawing/2014/main" id="{00000000-0008-0000-0200-00003AED0000}"/>
            </a:ext>
          </a:extLst>
        </xdr:cNvPr>
        <xdr:cNvSpPr>
          <a:spLocks noChangeArrowheads="1"/>
        </xdr:cNvSpPr>
      </xdr:nvSpPr>
      <xdr:spPr bwMode="auto">
        <a:xfrm>
          <a:off x="4229100" y="5457825"/>
          <a:ext cx="95250" cy="152400"/>
        </a:xfrm>
        <a:prstGeom prst="ellipse">
          <a:avLst/>
        </a:prstGeom>
        <a:solidFill>
          <a:srgbClr val="FFFFFF"/>
        </a:solidFill>
        <a:ln w="9525">
          <a:solidFill>
            <a:srgbClr val="000000"/>
          </a:solidFill>
          <a:round/>
          <a:headEnd/>
          <a:tailEnd/>
        </a:ln>
      </xdr:spPr>
    </xdr:sp>
    <xdr:clientData/>
  </xdr:twoCellAnchor>
  <xdr:twoCellAnchor>
    <xdr:from>
      <xdr:col>4</xdr:col>
      <xdr:colOff>590550</xdr:colOff>
      <xdr:row>23</xdr:row>
      <xdr:rowOff>114300</xdr:rowOff>
    </xdr:from>
    <xdr:to>
      <xdr:col>4</xdr:col>
      <xdr:colOff>723900</xdr:colOff>
      <xdr:row>24</xdr:row>
      <xdr:rowOff>76200</xdr:rowOff>
    </xdr:to>
    <xdr:sp macro="" textlink="">
      <xdr:nvSpPr>
        <xdr:cNvPr id="60731" name="Oval 326">
          <a:extLst>
            <a:ext uri="{FF2B5EF4-FFF2-40B4-BE49-F238E27FC236}">
              <a16:creationId xmlns:a16="http://schemas.microsoft.com/office/drawing/2014/main" id="{00000000-0008-0000-0200-00003BED0000}"/>
            </a:ext>
          </a:extLst>
        </xdr:cNvPr>
        <xdr:cNvSpPr>
          <a:spLocks noChangeArrowheads="1"/>
        </xdr:cNvSpPr>
      </xdr:nvSpPr>
      <xdr:spPr bwMode="auto">
        <a:xfrm>
          <a:off x="4057650" y="5200650"/>
          <a:ext cx="133350" cy="171450"/>
        </a:xfrm>
        <a:prstGeom prst="ellipse">
          <a:avLst/>
        </a:prstGeom>
        <a:solidFill>
          <a:srgbClr val="FFFFFF"/>
        </a:solidFill>
        <a:ln w="9525">
          <a:solidFill>
            <a:srgbClr val="000000"/>
          </a:solidFill>
          <a:round/>
          <a:headEnd/>
          <a:tailEnd/>
        </a:ln>
      </xdr:spPr>
    </xdr:sp>
    <xdr:clientData/>
  </xdr:twoCellAnchor>
  <xdr:twoCellAnchor>
    <xdr:from>
      <xdr:col>4</xdr:col>
      <xdr:colOff>828675</xdr:colOff>
      <xdr:row>24</xdr:row>
      <xdr:rowOff>76200</xdr:rowOff>
    </xdr:from>
    <xdr:to>
      <xdr:col>4</xdr:col>
      <xdr:colOff>952500</xdr:colOff>
      <xdr:row>25</xdr:row>
      <xdr:rowOff>19050</xdr:rowOff>
    </xdr:to>
    <xdr:sp macro="" textlink="">
      <xdr:nvSpPr>
        <xdr:cNvPr id="60732" name="Oval 327">
          <a:extLst>
            <a:ext uri="{FF2B5EF4-FFF2-40B4-BE49-F238E27FC236}">
              <a16:creationId xmlns:a16="http://schemas.microsoft.com/office/drawing/2014/main" id="{00000000-0008-0000-0200-00003CED0000}"/>
            </a:ext>
          </a:extLst>
        </xdr:cNvPr>
        <xdr:cNvSpPr>
          <a:spLocks noChangeArrowheads="1"/>
        </xdr:cNvSpPr>
      </xdr:nvSpPr>
      <xdr:spPr bwMode="auto">
        <a:xfrm>
          <a:off x="4295775" y="5372100"/>
          <a:ext cx="123825" cy="142875"/>
        </a:xfrm>
        <a:prstGeom prst="ellipse">
          <a:avLst/>
        </a:prstGeom>
        <a:solidFill>
          <a:srgbClr val="FFFFFF"/>
        </a:solidFill>
        <a:ln w="9525">
          <a:solidFill>
            <a:srgbClr val="000000"/>
          </a:solidFill>
          <a:round/>
          <a:headEnd/>
          <a:tailEnd/>
        </a:ln>
      </xdr:spPr>
    </xdr:sp>
    <xdr:clientData/>
  </xdr:twoCellAnchor>
  <xdr:twoCellAnchor>
    <xdr:from>
      <xdr:col>5</xdr:col>
      <xdr:colOff>28575</xdr:colOff>
      <xdr:row>25</xdr:row>
      <xdr:rowOff>47625</xdr:rowOff>
    </xdr:from>
    <xdr:to>
      <xdr:col>5</xdr:col>
      <xdr:colOff>104775</xdr:colOff>
      <xdr:row>25</xdr:row>
      <xdr:rowOff>161925</xdr:rowOff>
    </xdr:to>
    <xdr:sp macro="" textlink="">
      <xdr:nvSpPr>
        <xdr:cNvPr id="60733" name="Oval 328">
          <a:extLst>
            <a:ext uri="{FF2B5EF4-FFF2-40B4-BE49-F238E27FC236}">
              <a16:creationId xmlns:a16="http://schemas.microsoft.com/office/drawing/2014/main" id="{00000000-0008-0000-0200-00003DED0000}"/>
            </a:ext>
          </a:extLst>
        </xdr:cNvPr>
        <xdr:cNvSpPr>
          <a:spLocks noChangeArrowheads="1"/>
        </xdr:cNvSpPr>
      </xdr:nvSpPr>
      <xdr:spPr bwMode="auto">
        <a:xfrm>
          <a:off x="4533900" y="5543550"/>
          <a:ext cx="76200" cy="114300"/>
        </a:xfrm>
        <a:prstGeom prst="ellipse">
          <a:avLst/>
        </a:prstGeom>
        <a:solidFill>
          <a:srgbClr val="FFFFFF"/>
        </a:solidFill>
        <a:ln w="9525">
          <a:solidFill>
            <a:srgbClr val="000000"/>
          </a:solidFill>
          <a:round/>
          <a:headEnd/>
          <a:tailEnd/>
        </a:ln>
      </xdr:spPr>
    </xdr:sp>
    <xdr:clientData/>
  </xdr:twoCellAnchor>
  <xdr:twoCellAnchor>
    <xdr:from>
      <xdr:col>4</xdr:col>
      <xdr:colOff>504825</xdr:colOff>
      <xdr:row>24</xdr:row>
      <xdr:rowOff>0</xdr:rowOff>
    </xdr:from>
    <xdr:to>
      <xdr:col>4</xdr:col>
      <xdr:colOff>619125</xdr:colOff>
      <xdr:row>24</xdr:row>
      <xdr:rowOff>133350</xdr:rowOff>
    </xdr:to>
    <xdr:sp macro="" textlink="">
      <xdr:nvSpPr>
        <xdr:cNvPr id="60734" name="Oval 329">
          <a:extLst>
            <a:ext uri="{FF2B5EF4-FFF2-40B4-BE49-F238E27FC236}">
              <a16:creationId xmlns:a16="http://schemas.microsoft.com/office/drawing/2014/main" id="{00000000-0008-0000-0200-00003EED0000}"/>
            </a:ext>
          </a:extLst>
        </xdr:cNvPr>
        <xdr:cNvSpPr>
          <a:spLocks noChangeArrowheads="1"/>
        </xdr:cNvSpPr>
      </xdr:nvSpPr>
      <xdr:spPr bwMode="auto">
        <a:xfrm>
          <a:off x="3971925" y="5295900"/>
          <a:ext cx="114300" cy="133350"/>
        </a:xfrm>
        <a:prstGeom prst="ellipse">
          <a:avLst/>
        </a:prstGeom>
        <a:solidFill>
          <a:srgbClr val="FFFFFF"/>
        </a:solidFill>
        <a:ln w="9525">
          <a:solidFill>
            <a:srgbClr val="000000"/>
          </a:solidFill>
          <a:round/>
          <a:headEnd/>
          <a:tailEnd/>
        </a:ln>
      </xdr:spPr>
    </xdr:sp>
    <xdr:clientData/>
  </xdr:twoCellAnchor>
  <xdr:twoCellAnchor>
    <xdr:from>
      <xdr:col>4</xdr:col>
      <xdr:colOff>609600</xdr:colOff>
      <xdr:row>24</xdr:row>
      <xdr:rowOff>57150</xdr:rowOff>
    </xdr:from>
    <xdr:to>
      <xdr:col>4</xdr:col>
      <xdr:colOff>685800</xdr:colOff>
      <xdr:row>25</xdr:row>
      <xdr:rowOff>9525</xdr:rowOff>
    </xdr:to>
    <xdr:sp macro="" textlink="">
      <xdr:nvSpPr>
        <xdr:cNvPr id="60735" name="Oval 330">
          <a:extLst>
            <a:ext uri="{FF2B5EF4-FFF2-40B4-BE49-F238E27FC236}">
              <a16:creationId xmlns:a16="http://schemas.microsoft.com/office/drawing/2014/main" id="{00000000-0008-0000-0200-00003FED0000}"/>
            </a:ext>
          </a:extLst>
        </xdr:cNvPr>
        <xdr:cNvSpPr>
          <a:spLocks noChangeArrowheads="1"/>
        </xdr:cNvSpPr>
      </xdr:nvSpPr>
      <xdr:spPr bwMode="auto">
        <a:xfrm>
          <a:off x="4076700" y="5353050"/>
          <a:ext cx="76200" cy="152400"/>
        </a:xfrm>
        <a:prstGeom prst="ellipse">
          <a:avLst/>
        </a:prstGeom>
        <a:solidFill>
          <a:srgbClr val="FFFFFF"/>
        </a:solidFill>
        <a:ln w="9525">
          <a:solidFill>
            <a:srgbClr val="000000"/>
          </a:solidFill>
          <a:round/>
          <a:headEnd/>
          <a:tailEnd/>
        </a:ln>
      </xdr:spPr>
    </xdr:sp>
    <xdr:clientData/>
  </xdr:twoCellAnchor>
  <xdr:twoCellAnchor>
    <xdr:from>
      <xdr:col>4</xdr:col>
      <xdr:colOff>866775</xdr:colOff>
      <xdr:row>24</xdr:row>
      <xdr:rowOff>161925</xdr:rowOff>
    </xdr:from>
    <xdr:to>
      <xdr:col>5</xdr:col>
      <xdr:colOff>66675</xdr:colOff>
      <xdr:row>25</xdr:row>
      <xdr:rowOff>133350</xdr:rowOff>
    </xdr:to>
    <xdr:sp macro="" textlink="">
      <xdr:nvSpPr>
        <xdr:cNvPr id="60736" name="Oval 331">
          <a:extLst>
            <a:ext uri="{FF2B5EF4-FFF2-40B4-BE49-F238E27FC236}">
              <a16:creationId xmlns:a16="http://schemas.microsoft.com/office/drawing/2014/main" id="{00000000-0008-0000-0200-000040ED0000}"/>
            </a:ext>
          </a:extLst>
        </xdr:cNvPr>
        <xdr:cNvSpPr>
          <a:spLocks noChangeArrowheads="1"/>
        </xdr:cNvSpPr>
      </xdr:nvSpPr>
      <xdr:spPr bwMode="auto">
        <a:xfrm>
          <a:off x="4333875" y="5457825"/>
          <a:ext cx="238125" cy="171450"/>
        </a:xfrm>
        <a:prstGeom prst="ellipse">
          <a:avLst/>
        </a:prstGeom>
        <a:solidFill>
          <a:srgbClr val="FFFFFF"/>
        </a:solidFill>
        <a:ln w="9525">
          <a:solidFill>
            <a:srgbClr val="000000"/>
          </a:solidFill>
          <a:round/>
          <a:headEnd/>
          <a:tailEnd/>
        </a:ln>
      </xdr:spPr>
    </xdr:sp>
    <xdr:clientData/>
  </xdr:twoCellAnchor>
  <xdr:twoCellAnchor>
    <xdr:from>
      <xdr:col>4</xdr:col>
      <xdr:colOff>685800</xdr:colOff>
      <xdr:row>24</xdr:row>
      <xdr:rowOff>133350</xdr:rowOff>
    </xdr:from>
    <xdr:to>
      <xdr:col>4</xdr:col>
      <xdr:colOff>771525</xdr:colOff>
      <xdr:row>25</xdr:row>
      <xdr:rowOff>57150</xdr:rowOff>
    </xdr:to>
    <xdr:sp macro="" textlink="">
      <xdr:nvSpPr>
        <xdr:cNvPr id="60737" name="Oval 332">
          <a:extLst>
            <a:ext uri="{FF2B5EF4-FFF2-40B4-BE49-F238E27FC236}">
              <a16:creationId xmlns:a16="http://schemas.microsoft.com/office/drawing/2014/main" id="{00000000-0008-0000-0200-000041ED0000}"/>
            </a:ext>
          </a:extLst>
        </xdr:cNvPr>
        <xdr:cNvSpPr>
          <a:spLocks noChangeArrowheads="1"/>
        </xdr:cNvSpPr>
      </xdr:nvSpPr>
      <xdr:spPr bwMode="auto">
        <a:xfrm>
          <a:off x="4152900" y="5429250"/>
          <a:ext cx="85725" cy="123825"/>
        </a:xfrm>
        <a:prstGeom prst="ellipse">
          <a:avLst/>
        </a:prstGeom>
        <a:solidFill>
          <a:srgbClr val="FFFFFF"/>
        </a:solidFill>
        <a:ln w="9525">
          <a:solidFill>
            <a:srgbClr val="000000"/>
          </a:solidFill>
          <a:round/>
          <a:headEnd/>
          <a:tailEnd/>
        </a:ln>
      </xdr:spPr>
    </xdr:sp>
    <xdr:clientData/>
  </xdr:twoCellAnchor>
  <xdr:twoCellAnchor>
    <xdr:from>
      <xdr:col>5</xdr:col>
      <xdr:colOff>123825</xdr:colOff>
      <xdr:row>25</xdr:row>
      <xdr:rowOff>133350</xdr:rowOff>
    </xdr:from>
    <xdr:to>
      <xdr:col>5</xdr:col>
      <xdr:colOff>257175</xdr:colOff>
      <xdr:row>26</xdr:row>
      <xdr:rowOff>66675</xdr:rowOff>
    </xdr:to>
    <xdr:sp macro="" textlink="">
      <xdr:nvSpPr>
        <xdr:cNvPr id="60738" name="Oval 333">
          <a:extLst>
            <a:ext uri="{FF2B5EF4-FFF2-40B4-BE49-F238E27FC236}">
              <a16:creationId xmlns:a16="http://schemas.microsoft.com/office/drawing/2014/main" id="{00000000-0008-0000-0200-000042ED0000}"/>
            </a:ext>
          </a:extLst>
        </xdr:cNvPr>
        <xdr:cNvSpPr>
          <a:spLocks noChangeArrowheads="1"/>
        </xdr:cNvSpPr>
      </xdr:nvSpPr>
      <xdr:spPr bwMode="auto">
        <a:xfrm>
          <a:off x="4629150" y="5629275"/>
          <a:ext cx="133350" cy="123825"/>
        </a:xfrm>
        <a:prstGeom prst="ellipse">
          <a:avLst/>
        </a:prstGeom>
        <a:solidFill>
          <a:srgbClr val="FFFFFF"/>
        </a:solidFill>
        <a:ln w="9525">
          <a:solidFill>
            <a:srgbClr val="000000"/>
          </a:solidFill>
          <a:round/>
          <a:headEnd/>
          <a:tailEnd/>
        </a:ln>
      </xdr:spPr>
    </xdr:sp>
    <xdr:clientData/>
  </xdr:twoCellAnchor>
  <xdr:twoCellAnchor>
    <xdr:from>
      <xdr:col>4</xdr:col>
      <xdr:colOff>904875</xdr:colOff>
      <xdr:row>25</xdr:row>
      <xdr:rowOff>123825</xdr:rowOff>
    </xdr:from>
    <xdr:to>
      <xdr:col>5</xdr:col>
      <xdr:colOff>38100</xdr:colOff>
      <xdr:row>26</xdr:row>
      <xdr:rowOff>47625</xdr:rowOff>
    </xdr:to>
    <xdr:sp macro="" textlink="">
      <xdr:nvSpPr>
        <xdr:cNvPr id="60739" name="Oval 334">
          <a:extLst>
            <a:ext uri="{FF2B5EF4-FFF2-40B4-BE49-F238E27FC236}">
              <a16:creationId xmlns:a16="http://schemas.microsoft.com/office/drawing/2014/main" id="{00000000-0008-0000-0200-000043ED0000}"/>
            </a:ext>
          </a:extLst>
        </xdr:cNvPr>
        <xdr:cNvSpPr>
          <a:spLocks noChangeArrowheads="1"/>
        </xdr:cNvSpPr>
      </xdr:nvSpPr>
      <xdr:spPr bwMode="auto">
        <a:xfrm>
          <a:off x="4371975" y="5619750"/>
          <a:ext cx="171450" cy="114300"/>
        </a:xfrm>
        <a:prstGeom prst="ellipse">
          <a:avLst/>
        </a:prstGeom>
        <a:solidFill>
          <a:srgbClr val="FFFFFF"/>
        </a:solidFill>
        <a:ln w="9525">
          <a:solidFill>
            <a:srgbClr val="000000"/>
          </a:solidFill>
          <a:round/>
          <a:headEnd/>
          <a:tailEnd/>
        </a:ln>
      </xdr:spPr>
    </xdr:sp>
    <xdr:clientData/>
  </xdr:twoCellAnchor>
  <xdr:twoCellAnchor>
    <xdr:from>
      <xdr:col>5</xdr:col>
      <xdr:colOff>114300</xdr:colOff>
      <xdr:row>26</xdr:row>
      <xdr:rowOff>28575</xdr:rowOff>
    </xdr:from>
    <xdr:to>
      <xdr:col>5</xdr:col>
      <xdr:colOff>257175</xdr:colOff>
      <xdr:row>27</xdr:row>
      <xdr:rowOff>47625</xdr:rowOff>
    </xdr:to>
    <xdr:sp macro="" textlink="">
      <xdr:nvSpPr>
        <xdr:cNvPr id="60740" name="Oval 335">
          <a:extLst>
            <a:ext uri="{FF2B5EF4-FFF2-40B4-BE49-F238E27FC236}">
              <a16:creationId xmlns:a16="http://schemas.microsoft.com/office/drawing/2014/main" id="{00000000-0008-0000-0200-000044ED0000}"/>
            </a:ext>
          </a:extLst>
        </xdr:cNvPr>
        <xdr:cNvSpPr>
          <a:spLocks noChangeArrowheads="1"/>
        </xdr:cNvSpPr>
      </xdr:nvSpPr>
      <xdr:spPr bwMode="auto">
        <a:xfrm>
          <a:off x="4619625" y="5715000"/>
          <a:ext cx="142875" cy="219075"/>
        </a:xfrm>
        <a:prstGeom prst="ellipse">
          <a:avLst/>
        </a:prstGeom>
        <a:solidFill>
          <a:srgbClr val="FFFFFF"/>
        </a:solidFill>
        <a:ln w="9525">
          <a:solidFill>
            <a:srgbClr val="000000"/>
          </a:solidFill>
          <a:round/>
          <a:headEnd/>
          <a:tailEnd/>
        </a:ln>
      </xdr:spPr>
    </xdr:sp>
    <xdr:clientData/>
  </xdr:twoCellAnchor>
  <xdr:twoCellAnchor>
    <xdr:from>
      <xdr:col>3</xdr:col>
      <xdr:colOff>0</xdr:colOff>
      <xdr:row>21</xdr:row>
      <xdr:rowOff>9525</xdr:rowOff>
    </xdr:from>
    <xdr:to>
      <xdr:col>3</xdr:col>
      <xdr:colOff>114300</xdr:colOff>
      <xdr:row>21</xdr:row>
      <xdr:rowOff>95250</xdr:rowOff>
    </xdr:to>
    <xdr:sp macro="" textlink="">
      <xdr:nvSpPr>
        <xdr:cNvPr id="60741" name="Oval 336">
          <a:extLst>
            <a:ext uri="{FF2B5EF4-FFF2-40B4-BE49-F238E27FC236}">
              <a16:creationId xmlns:a16="http://schemas.microsoft.com/office/drawing/2014/main" id="{00000000-0008-0000-0200-000045ED0000}"/>
            </a:ext>
          </a:extLst>
        </xdr:cNvPr>
        <xdr:cNvSpPr>
          <a:spLocks noChangeArrowheads="1"/>
        </xdr:cNvSpPr>
      </xdr:nvSpPr>
      <xdr:spPr bwMode="auto">
        <a:xfrm>
          <a:off x="2505075" y="4676775"/>
          <a:ext cx="114300" cy="85725"/>
        </a:xfrm>
        <a:prstGeom prst="ellipse">
          <a:avLst/>
        </a:prstGeom>
        <a:solidFill>
          <a:srgbClr val="FFFFFF"/>
        </a:solidFill>
        <a:ln w="9525">
          <a:solidFill>
            <a:srgbClr val="000000"/>
          </a:solidFill>
          <a:round/>
          <a:headEnd/>
          <a:tailEnd/>
        </a:ln>
      </xdr:spPr>
    </xdr:sp>
    <xdr:clientData/>
  </xdr:twoCellAnchor>
  <xdr:twoCellAnchor>
    <xdr:from>
      <xdr:col>2</xdr:col>
      <xdr:colOff>485775</xdr:colOff>
      <xdr:row>21</xdr:row>
      <xdr:rowOff>76200</xdr:rowOff>
    </xdr:from>
    <xdr:to>
      <xdr:col>2</xdr:col>
      <xdr:colOff>581025</xdr:colOff>
      <xdr:row>22</xdr:row>
      <xdr:rowOff>9525</xdr:rowOff>
    </xdr:to>
    <xdr:sp macro="" textlink="">
      <xdr:nvSpPr>
        <xdr:cNvPr id="60742" name="Oval 337">
          <a:extLst>
            <a:ext uri="{FF2B5EF4-FFF2-40B4-BE49-F238E27FC236}">
              <a16:creationId xmlns:a16="http://schemas.microsoft.com/office/drawing/2014/main" id="{00000000-0008-0000-0200-000046ED0000}"/>
            </a:ext>
          </a:extLst>
        </xdr:cNvPr>
        <xdr:cNvSpPr>
          <a:spLocks noChangeArrowheads="1"/>
        </xdr:cNvSpPr>
      </xdr:nvSpPr>
      <xdr:spPr bwMode="auto">
        <a:xfrm>
          <a:off x="2028825" y="4743450"/>
          <a:ext cx="95250" cy="142875"/>
        </a:xfrm>
        <a:prstGeom prst="ellipse">
          <a:avLst/>
        </a:prstGeom>
        <a:solidFill>
          <a:srgbClr val="FFFFFF"/>
        </a:solidFill>
        <a:ln w="9525">
          <a:solidFill>
            <a:srgbClr val="000000"/>
          </a:solidFill>
          <a:round/>
          <a:headEnd/>
          <a:tailEnd/>
        </a:ln>
      </xdr:spPr>
    </xdr:sp>
    <xdr:clientData/>
  </xdr:twoCellAnchor>
  <xdr:twoCellAnchor>
    <xdr:from>
      <xdr:col>3</xdr:col>
      <xdr:colOff>800100</xdr:colOff>
      <xdr:row>21</xdr:row>
      <xdr:rowOff>28575</xdr:rowOff>
    </xdr:from>
    <xdr:to>
      <xdr:col>3</xdr:col>
      <xdr:colOff>904875</xdr:colOff>
      <xdr:row>21</xdr:row>
      <xdr:rowOff>133350</xdr:rowOff>
    </xdr:to>
    <xdr:sp macro="" textlink="">
      <xdr:nvSpPr>
        <xdr:cNvPr id="60743" name="Oval 338">
          <a:extLst>
            <a:ext uri="{FF2B5EF4-FFF2-40B4-BE49-F238E27FC236}">
              <a16:creationId xmlns:a16="http://schemas.microsoft.com/office/drawing/2014/main" id="{00000000-0008-0000-0200-000047ED0000}"/>
            </a:ext>
          </a:extLst>
        </xdr:cNvPr>
        <xdr:cNvSpPr>
          <a:spLocks noChangeArrowheads="1"/>
        </xdr:cNvSpPr>
      </xdr:nvSpPr>
      <xdr:spPr bwMode="auto">
        <a:xfrm>
          <a:off x="3305175" y="4695825"/>
          <a:ext cx="104775" cy="104775"/>
        </a:xfrm>
        <a:prstGeom prst="ellipse">
          <a:avLst/>
        </a:prstGeom>
        <a:solidFill>
          <a:srgbClr val="FFFFFF"/>
        </a:solidFill>
        <a:ln w="9525">
          <a:solidFill>
            <a:srgbClr val="000000"/>
          </a:solidFill>
          <a:round/>
          <a:headEnd/>
          <a:tailEnd/>
        </a:ln>
      </xdr:spPr>
    </xdr:sp>
    <xdr:clientData/>
  </xdr:twoCellAnchor>
  <xdr:twoCellAnchor>
    <xdr:from>
      <xdr:col>4</xdr:col>
      <xdr:colOff>95250</xdr:colOff>
      <xdr:row>21</xdr:row>
      <xdr:rowOff>123825</xdr:rowOff>
    </xdr:from>
    <xdr:to>
      <xdr:col>4</xdr:col>
      <xdr:colOff>190500</xdr:colOff>
      <xdr:row>22</xdr:row>
      <xdr:rowOff>66675</xdr:rowOff>
    </xdr:to>
    <xdr:sp macro="" textlink="">
      <xdr:nvSpPr>
        <xdr:cNvPr id="60744" name="Oval 339">
          <a:extLst>
            <a:ext uri="{FF2B5EF4-FFF2-40B4-BE49-F238E27FC236}">
              <a16:creationId xmlns:a16="http://schemas.microsoft.com/office/drawing/2014/main" id="{00000000-0008-0000-0200-000048ED0000}"/>
            </a:ext>
          </a:extLst>
        </xdr:cNvPr>
        <xdr:cNvSpPr>
          <a:spLocks noChangeArrowheads="1"/>
        </xdr:cNvSpPr>
      </xdr:nvSpPr>
      <xdr:spPr bwMode="auto">
        <a:xfrm>
          <a:off x="3562350" y="4791075"/>
          <a:ext cx="95250" cy="152400"/>
        </a:xfrm>
        <a:prstGeom prst="ellipse">
          <a:avLst/>
        </a:prstGeom>
        <a:solidFill>
          <a:srgbClr val="FFFFFF"/>
        </a:solidFill>
        <a:ln w="9525">
          <a:solidFill>
            <a:srgbClr val="000000"/>
          </a:solidFill>
          <a:round/>
          <a:headEnd/>
          <a:tailEnd/>
        </a:ln>
      </xdr:spPr>
    </xdr:sp>
    <xdr:clientData/>
  </xdr:twoCellAnchor>
  <xdr:twoCellAnchor>
    <xdr:from>
      <xdr:col>3</xdr:col>
      <xdr:colOff>809625</xdr:colOff>
      <xdr:row>21</xdr:row>
      <xdr:rowOff>123825</xdr:rowOff>
    </xdr:from>
    <xdr:to>
      <xdr:col>3</xdr:col>
      <xdr:colOff>904875</xdr:colOff>
      <xdr:row>22</xdr:row>
      <xdr:rowOff>57150</xdr:rowOff>
    </xdr:to>
    <xdr:sp macro="" textlink="">
      <xdr:nvSpPr>
        <xdr:cNvPr id="60745" name="Oval 340">
          <a:extLst>
            <a:ext uri="{FF2B5EF4-FFF2-40B4-BE49-F238E27FC236}">
              <a16:creationId xmlns:a16="http://schemas.microsoft.com/office/drawing/2014/main" id="{00000000-0008-0000-0200-000049ED0000}"/>
            </a:ext>
          </a:extLst>
        </xdr:cNvPr>
        <xdr:cNvSpPr>
          <a:spLocks noChangeArrowheads="1"/>
        </xdr:cNvSpPr>
      </xdr:nvSpPr>
      <xdr:spPr bwMode="auto">
        <a:xfrm>
          <a:off x="3314700" y="4791075"/>
          <a:ext cx="95250" cy="142875"/>
        </a:xfrm>
        <a:prstGeom prst="ellipse">
          <a:avLst/>
        </a:prstGeom>
        <a:solidFill>
          <a:srgbClr val="FFFFFF"/>
        </a:solidFill>
        <a:ln w="9525">
          <a:solidFill>
            <a:srgbClr val="000000"/>
          </a:solidFill>
          <a:round/>
          <a:headEnd/>
          <a:tailEnd/>
        </a:ln>
      </xdr:spPr>
    </xdr:sp>
    <xdr:clientData/>
  </xdr:twoCellAnchor>
  <xdr:twoCellAnchor>
    <xdr:from>
      <xdr:col>3</xdr:col>
      <xdr:colOff>895350</xdr:colOff>
      <xdr:row>21</xdr:row>
      <xdr:rowOff>57150</xdr:rowOff>
    </xdr:from>
    <xdr:to>
      <xdr:col>4</xdr:col>
      <xdr:colOff>38100</xdr:colOff>
      <xdr:row>22</xdr:row>
      <xdr:rowOff>9525</xdr:rowOff>
    </xdr:to>
    <xdr:sp macro="" textlink="">
      <xdr:nvSpPr>
        <xdr:cNvPr id="60746" name="Oval 341">
          <a:extLst>
            <a:ext uri="{FF2B5EF4-FFF2-40B4-BE49-F238E27FC236}">
              <a16:creationId xmlns:a16="http://schemas.microsoft.com/office/drawing/2014/main" id="{00000000-0008-0000-0200-00004AED0000}"/>
            </a:ext>
          </a:extLst>
        </xdr:cNvPr>
        <xdr:cNvSpPr>
          <a:spLocks noChangeArrowheads="1"/>
        </xdr:cNvSpPr>
      </xdr:nvSpPr>
      <xdr:spPr bwMode="auto">
        <a:xfrm>
          <a:off x="3400425" y="4724400"/>
          <a:ext cx="104775" cy="161925"/>
        </a:xfrm>
        <a:prstGeom prst="ellipse">
          <a:avLst/>
        </a:prstGeom>
        <a:solidFill>
          <a:srgbClr val="FFFFFF"/>
        </a:solidFill>
        <a:ln w="9525">
          <a:solidFill>
            <a:srgbClr val="000000"/>
          </a:solidFill>
          <a:round/>
          <a:headEnd/>
          <a:tailEnd/>
        </a:ln>
      </xdr:spPr>
    </xdr:sp>
    <xdr:clientData/>
  </xdr:twoCellAnchor>
  <xdr:twoCellAnchor>
    <xdr:from>
      <xdr:col>4</xdr:col>
      <xdr:colOff>28575</xdr:colOff>
      <xdr:row>21</xdr:row>
      <xdr:rowOff>104775</xdr:rowOff>
    </xdr:from>
    <xdr:to>
      <xdr:col>4</xdr:col>
      <xdr:colOff>104775</xdr:colOff>
      <xdr:row>22</xdr:row>
      <xdr:rowOff>57150</xdr:rowOff>
    </xdr:to>
    <xdr:sp macro="" textlink="">
      <xdr:nvSpPr>
        <xdr:cNvPr id="60747" name="Oval 342">
          <a:extLst>
            <a:ext uri="{FF2B5EF4-FFF2-40B4-BE49-F238E27FC236}">
              <a16:creationId xmlns:a16="http://schemas.microsoft.com/office/drawing/2014/main" id="{00000000-0008-0000-0200-00004BED0000}"/>
            </a:ext>
          </a:extLst>
        </xdr:cNvPr>
        <xdr:cNvSpPr>
          <a:spLocks noChangeArrowheads="1"/>
        </xdr:cNvSpPr>
      </xdr:nvSpPr>
      <xdr:spPr bwMode="auto">
        <a:xfrm>
          <a:off x="3495675" y="4772025"/>
          <a:ext cx="76200" cy="161925"/>
        </a:xfrm>
        <a:prstGeom prst="ellipse">
          <a:avLst/>
        </a:prstGeom>
        <a:solidFill>
          <a:srgbClr val="FFFFFF"/>
        </a:solidFill>
        <a:ln w="9525">
          <a:solidFill>
            <a:srgbClr val="000000"/>
          </a:solidFill>
          <a:round/>
          <a:headEnd/>
          <a:tailEnd/>
        </a:ln>
      </xdr:spPr>
    </xdr:sp>
    <xdr:clientData/>
  </xdr:twoCellAnchor>
  <xdr:twoCellAnchor>
    <xdr:from>
      <xdr:col>4</xdr:col>
      <xdr:colOff>38100</xdr:colOff>
      <xdr:row>22</xdr:row>
      <xdr:rowOff>38100</xdr:rowOff>
    </xdr:from>
    <xdr:to>
      <xdr:col>4</xdr:col>
      <xdr:colOff>152400</xdr:colOff>
      <xdr:row>22</xdr:row>
      <xdr:rowOff>171450</xdr:rowOff>
    </xdr:to>
    <xdr:sp macro="" textlink="">
      <xdr:nvSpPr>
        <xdr:cNvPr id="60748" name="Oval 343">
          <a:extLst>
            <a:ext uri="{FF2B5EF4-FFF2-40B4-BE49-F238E27FC236}">
              <a16:creationId xmlns:a16="http://schemas.microsoft.com/office/drawing/2014/main" id="{00000000-0008-0000-0200-00004CED0000}"/>
            </a:ext>
          </a:extLst>
        </xdr:cNvPr>
        <xdr:cNvSpPr>
          <a:spLocks noChangeArrowheads="1"/>
        </xdr:cNvSpPr>
      </xdr:nvSpPr>
      <xdr:spPr bwMode="auto">
        <a:xfrm>
          <a:off x="3505200" y="4914900"/>
          <a:ext cx="114300" cy="133350"/>
        </a:xfrm>
        <a:prstGeom prst="ellipse">
          <a:avLst/>
        </a:prstGeom>
        <a:solidFill>
          <a:srgbClr val="FFFFFF"/>
        </a:solidFill>
        <a:ln w="9525">
          <a:solidFill>
            <a:srgbClr val="000000"/>
          </a:solidFill>
          <a:round/>
          <a:headEnd/>
          <a:tailEnd/>
        </a:ln>
      </xdr:spPr>
    </xdr:sp>
    <xdr:clientData/>
  </xdr:twoCellAnchor>
  <xdr:twoCellAnchor>
    <xdr:from>
      <xdr:col>4</xdr:col>
      <xdr:colOff>180975</xdr:colOff>
      <xdr:row>21</xdr:row>
      <xdr:rowOff>152400</xdr:rowOff>
    </xdr:from>
    <xdr:to>
      <xdr:col>4</xdr:col>
      <xdr:colOff>228600</xdr:colOff>
      <xdr:row>22</xdr:row>
      <xdr:rowOff>114300</xdr:rowOff>
    </xdr:to>
    <xdr:sp macro="" textlink="">
      <xdr:nvSpPr>
        <xdr:cNvPr id="60749" name="Oval 344">
          <a:extLst>
            <a:ext uri="{FF2B5EF4-FFF2-40B4-BE49-F238E27FC236}">
              <a16:creationId xmlns:a16="http://schemas.microsoft.com/office/drawing/2014/main" id="{00000000-0008-0000-0200-00004DED0000}"/>
            </a:ext>
          </a:extLst>
        </xdr:cNvPr>
        <xdr:cNvSpPr>
          <a:spLocks noChangeArrowheads="1"/>
        </xdr:cNvSpPr>
      </xdr:nvSpPr>
      <xdr:spPr bwMode="auto">
        <a:xfrm>
          <a:off x="3648075" y="4819650"/>
          <a:ext cx="47625" cy="171450"/>
        </a:xfrm>
        <a:prstGeom prst="ellipse">
          <a:avLst/>
        </a:prstGeom>
        <a:solidFill>
          <a:srgbClr val="FFFFFF"/>
        </a:solidFill>
        <a:ln w="9525">
          <a:solidFill>
            <a:srgbClr val="000000"/>
          </a:solidFill>
          <a:round/>
          <a:headEnd/>
          <a:tailEnd/>
        </a:ln>
      </xdr:spPr>
    </xdr:sp>
    <xdr:clientData/>
  </xdr:twoCellAnchor>
  <xdr:twoCellAnchor>
    <xdr:from>
      <xdr:col>4</xdr:col>
      <xdr:colOff>133350</xdr:colOff>
      <xdr:row>22</xdr:row>
      <xdr:rowOff>95250</xdr:rowOff>
    </xdr:from>
    <xdr:to>
      <xdr:col>4</xdr:col>
      <xdr:colOff>257175</xdr:colOff>
      <xdr:row>23</xdr:row>
      <xdr:rowOff>28575</xdr:rowOff>
    </xdr:to>
    <xdr:sp macro="" textlink="">
      <xdr:nvSpPr>
        <xdr:cNvPr id="60750" name="Oval 345">
          <a:extLst>
            <a:ext uri="{FF2B5EF4-FFF2-40B4-BE49-F238E27FC236}">
              <a16:creationId xmlns:a16="http://schemas.microsoft.com/office/drawing/2014/main" id="{00000000-0008-0000-0200-00004EED0000}"/>
            </a:ext>
          </a:extLst>
        </xdr:cNvPr>
        <xdr:cNvSpPr>
          <a:spLocks noChangeArrowheads="1"/>
        </xdr:cNvSpPr>
      </xdr:nvSpPr>
      <xdr:spPr bwMode="auto">
        <a:xfrm>
          <a:off x="3600450" y="4972050"/>
          <a:ext cx="123825" cy="142875"/>
        </a:xfrm>
        <a:prstGeom prst="ellipse">
          <a:avLst/>
        </a:prstGeom>
        <a:solidFill>
          <a:srgbClr val="FFFFFF"/>
        </a:solidFill>
        <a:ln w="9525">
          <a:solidFill>
            <a:srgbClr val="000000"/>
          </a:solidFill>
          <a:round/>
          <a:headEnd/>
          <a:tailEnd/>
        </a:ln>
      </xdr:spPr>
    </xdr:sp>
    <xdr:clientData/>
  </xdr:twoCellAnchor>
  <xdr:twoCellAnchor>
    <xdr:from>
      <xdr:col>4</xdr:col>
      <xdr:colOff>209550</xdr:colOff>
      <xdr:row>22</xdr:row>
      <xdr:rowOff>9525</xdr:rowOff>
    </xdr:from>
    <xdr:to>
      <xdr:col>4</xdr:col>
      <xdr:colOff>323850</xdr:colOff>
      <xdr:row>22</xdr:row>
      <xdr:rowOff>95250</xdr:rowOff>
    </xdr:to>
    <xdr:sp macro="" textlink="">
      <xdr:nvSpPr>
        <xdr:cNvPr id="60751" name="Oval 346">
          <a:extLst>
            <a:ext uri="{FF2B5EF4-FFF2-40B4-BE49-F238E27FC236}">
              <a16:creationId xmlns:a16="http://schemas.microsoft.com/office/drawing/2014/main" id="{00000000-0008-0000-0200-00004FED0000}"/>
            </a:ext>
          </a:extLst>
        </xdr:cNvPr>
        <xdr:cNvSpPr>
          <a:spLocks noChangeArrowheads="1"/>
        </xdr:cNvSpPr>
      </xdr:nvSpPr>
      <xdr:spPr bwMode="auto">
        <a:xfrm>
          <a:off x="3676650" y="4886325"/>
          <a:ext cx="114300" cy="85725"/>
        </a:xfrm>
        <a:prstGeom prst="ellipse">
          <a:avLst/>
        </a:prstGeom>
        <a:solidFill>
          <a:srgbClr val="FFFFFF"/>
        </a:solidFill>
        <a:ln w="9525">
          <a:solidFill>
            <a:srgbClr val="000000"/>
          </a:solidFill>
          <a:round/>
          <a:headEnd/>
          <a:tailEnd/>
        </a:ln>
      </xdr:spPr>
    </xdr:sp>
    <xdr:clientData/>
  </xdr:twoCellAnchor>
  <xdr:twoCellAnchor>
    <xdr:from>
      <xdr:col>4</xdr:col>
      <xdr:colOff>228600</xdr:colOff>
      <xdr:row>22</xdr:row>
      <xdr:rowOff>190500</xdr:rowOff>
    </xdr:from>
    <xdr:to>
      <xdr:col>4</xdr:col>
      <xdr:colOff>352425</xdr:colOff>
      <xdr:row>23</xdr:row>
      <xdr:rowOff>114300</xdr:rowOff>
    </xdr:to>
    <xdr:sp macro="" textlink="">
      <xdr:nvSpPr>
        <xdr:cNvPr id="60752" name="Oval 347">
          <a:extLst>
            <a:ext uri="{FF2B5EF4-FFF2-40B4-BE49-F238E27FC236}">
              <a16:creationId xmlns:a16="http://schemas.microsoft.com/office/drawing/2014/main" id="{00000000-0008-0000-0200-000050ED0000}"/>
            </a:ext>
          </a:extLst>
        </xdr:cNvPr>
        <xdr:cNvSpPr>
          <a:spLocks noChangeArrowheads="1"/>
        </xdr:cNvSpPr>
      </xdr:nvSpPr>
      <xdr:spPr bwMode="auto">
        <a:xfrm>
          <a:off x="3695700" y="5067300"/>
          <a:ext cx="123825" cy="133350"/>
        </a:xfrm>
        <a:prstGeom prst="ellipse">
          <a:avLst/>
        </a:prstGeom>
        <a:solidFill>
          <a:srgbClr val="FFFFFF"/>
        </a:solidFill>
        <a:ln w="9525">
          <a:solidFill>
            <a:srgbClr val="000000"/>
          </a:solidFill>
          <a:round/>
          <a:headEnd/>
          <a:tailEnd/>
        </a:ln>
      </xdr:spPr>
    </xdr:sp>
    <xdr:clientData/>
  </xdr:twoCellAnchor>
  <xdr:twoCellAnchor>
    <xdr:from>
      <xdr:col>4</xdr:col>
      <xdr:colOff>238125</xdr:colOff>
      <xdr:row>22</xdr:row>
      <xdr:rowOff>95250</xdr:rowOff>
    </xdr:from>
    <xdr:to>
      <xdr:col>4</xdr:col>
      <xdr:colOff>314325</xdr:colOff>
      <xdr:row>22</xdr:row>
      <xdr:rowOff>190500</xdr:rowOff>
    </xdr:to>
    <xdr:sp macro="" textlink="">
      <xdr:nvSpPr>
        <xdr:cNvPr id="60753" name="Oval 348">
          <a:extLst>
            <a:ext uri="{FF2B5EF4-FFF2-40B4-BE49-F238E27FC236}">
              <a16:creationId xmlns:a16="http://schemas.microsoft.com/office/drawing/2014/main" id="{00000000-0008-0000-0200-000051ED0000}"/>
            </a:ext>
          </a:extLst>
        </xdr:cNvPr>
        <xdr:cNvSpPr>
          <a:spLocks noChangeArrowheads="1"/>
        </xdr:cNvSpPr>
      </xdr:nvSpPr>
      <xdr:spPr bwMode="auto">
        <a:xfrm>
          <a:off x="3705225" y="4972050"/>
          <a:ext cx="76200" cy="95250"/>
        </a:xfrm>
        <a:prstGeom prst="ellipse">
          <a:avLst/>
        </a:prstGeom>
        <a:solidFill>
          <a:srgbClr val="FFFFFF"/>
        </a:solidFill>
        <a:ln w="9525">
          <a:solidFill>
            <a:srgbClr val="000000"/>
          </a:solidFill>
          <a:round/>
          <a:headEnd/>
          <a:tailEnd/>
        </a:ln>
      </xdr:spPr>
    </xdr:sp>
    <xdr:clientData/>
  </xdr:twoCellAnchor>
  <xdr:twoCellAnchor>
    <xdr:from>
      <xdr:col>4</xdr:col>
      <xdr:colOff>314325</xdr:colOff>
      <xdr:row>22</xdr:row>
      <xdr:rowOff>76200</xdr:rowOff>
    </xdr:from>
    <xdr:to>
      <xdr:col>4</xdr:col>
      <xdr:colOff>409575</xdr:colOff>
      <xdr:row>22</xdr:row>
      <xdr:rowOff>152400</xdr:rowOff>
    </xdr:to>
    <xdr:sp macro="" textlink="">
      <xdr:nvSpPr>
        <xdr:cNvPr id="60754" name="Oval 349">
          <a:extLst>
            <a:ext uri="{FF2B5EF4-FFF2-40B4-BE49-F238E27FC236}">
              <a16:creationId xmlns:a16="http://schemas.microsoft.com/office/drawing/2014/main" id="{00000000-0008-0000-0200-000052ED0000}"/>
            </a:ext>
          </a:extLst>
        </xdr:cNvPr>
        <xdr:cNvSpPr>
          <a:spLocks noChangeArrowheads="1"/>
        </xdr:cNvSpPr>
      </xdr:nvSpPr>
      <xdr:spPr bwMode="auto">
        <a:xfrm>
          <a:off x="3781425" y="4953000"/>
          <a:ext cx="95250" cy="76200"/>
        </a:xfrm>
        <a:prstGeom prst="ellipse">
          <a:avLst/>
        </a:prstGeom>
        <a:solidFill>
          <a:srgbClr val="FFFFFF"/>
        </a:solidFill>
        <a:ln w="9525">
          <a:solidFill>
            <a:srgbClr val="000000"/>
          </a:solidFill>
          <a:round/>
          <a:headEnd/>
          <a:tailEnd/>
        </a:ln>
      </xdr:spPr>
    </xdr:sp>
    <xdr:clientData/>
  </xdr:twoCellAnchor>
  <xdr:twoCellAnchor>
    <xdr:from>
      <xdr:col>4</xdr:col>
      <xdr:colOff>304800</xdr:colOff>
      <xdr:row>22</xdr:row>
      <xdr:rowOff>142875</xdr:rowOff>
    </xdr:from>
    <xdr:to>
      <xdr:col>4</xdr:col>
      <xdr:colOff>381000</xdr:colOff>
      <xdr:row>23</xdr:row>
      <xdr:rowOff>38100</xdr:rowOff>
    </xdr:to>
    <xdr:sp macro="" textlink="">
      <xdr:nvSpPr>
        <xdr:cNvPr id="60755" name="Oval 350">
          <a:extLst>
            <a:ext uri="{FF2B5EF4-FFF2-40B4-BE49-F238E27FC236}">
              <a16:creationId xmlns:a16="http://schemas.microsoft.com/office/drawing/2014/main" id="{00000000-0008-0000-0200-000053ED0000}"/>
            </a:ext>
          </a:extLst>
        </xdr:cNvPr>
        <xdr:cNvSpPr>
          <a:spLocks noChangeArrowheads="1"/>
        </xdr:cNvSpPr>
      </xdr:nvSpPr>
      <xdr:spPr bwMode="auto">
        <a:xfrm>
          <a:off x="3771900" y="5019675"/>
          <a:ext cx="76200" cy="104775"/>
        </a:xfrm>
        <a:prstGeom prst="ellipse">
          <a:avLst/>
        </a:prstGeom>
        <a:solidFill>
          <a:srgbClr val="FFFFFF"/>
        </a:solidFill>
        <a:ln w="9525">
          <a:solidFill>
            <a:srgbClr val="000000"/>
          </a:solidFill>
          <a:round/>
          <a:headEnd/>
          <a:tailEnd/>
        </a:ln>
      </xdr:spPr>
    </xdr:sp>
    <xdr:clientData/>
  </xdr:twoCellAnchor>
  <xdr:twoCellAnchor>
    <xdr:from>
      <xdr:col>4</xdr:col>
      <xdr:colOff>314325</xdr:colOff>
      <xdr:row>23</xdr:row>
      <xdr:rowOff>76200</xdr:rowOff>
    </xdr:from>
    <xdr:to>
      <xdr:col>4</xdr:col>
      <xdr:colOff>390525</xdr:colOff>
      <xdr:row>23</xdr:row>
      <xdr:rowOff>152400</xdr:rowOff>
    </xdr:to>
    <xdr:sp macro="" textlink="">
      <xdr:nvSpPr>
        <xdr:cNvPr id="60756" name="Oval 351">
          <a:extLst>
            <a:ext uri="{FF2B5EF4-FFF2-40B4-BE49-F238E27FC236}">
              <a16:creationId xmlns:a16="http://schemas.microsoft.com/office/drawing/2014/main" id="{00000000-0008-0000-0200-000054ED0000}"/>
            </a:ext>
          </a:extLst>
        </xdr:cNvPr>
        <xdr:cNvSpPr>
          <a:spLocks noChangeArrowheads="1"/>
        </xdr:cNvSpPr>
      </xdr:nvSpPr>
      <xdr:spPr bwMode="auto">
        <a:xfrm>
          <a:off x="3781425" y="5162550"/>
          <a:ext cx="76200" cy="76200"/>
        </a:xfrm>
        <a:prstGeom prst="ellipse">
          <a:avLst/>
        </a:prstGeom>
        <a:solidFill>
          <a:srgbClr val="FFFFFF"/>
        </a:solidFill>
        <a:ln w="9525">
          <a:solidFill>
            <a:srgbClr val="000000"/>
          </a:solidFill>
          <a:round/>
          <a:headEnd/>
          <a:tailEnd/>
        </a:ln>
      </xdr:spPr>
    </xdr:sp>
    <xdr:clientData/>
  </xdr:twoCellAnchor>
  <xdr:twoCellAnchor>
    <xdr:from>
      <xdr:col>4</xdr:col>
      <xdr:colOff>381000</xdr:colOff>
      <xdr:row>22</xdr:row>
      <xdr:rowOff>123825</xdr:rowOff>
    </xdr:from>
    <xdr:to>
      <xdr:col>4</xdr:col>
      <xdr:colOff>485775</xdr:colOff>
      <xdr:row>23</xdr:row>
      <xdr:rowOff>38100</xdr:rowOff>
    </xdr:to>
    <xdr:sp macro="" textlink="">
      <xdr:nvSpPr>
        <xdr:cNvPr id="60757" name="Oval 352">
          <a:extLst>
            <a:ext uri="{FF2B5EF4-FFF2-40B4-BE49-F238E27FC236}">
              <a16:creationId xmlns:a16="http://schemas.microsoft.com/office/drawing/2014/main" id="{00000000-0008-0000-0200-000055ED0000}"/>
            </a:ext>
          </a:extLst>
        </xdr:cNvPr>
        <xdr:cNvSpPr>
          <a:spLocks noChangeArrowheads="1"/>
        </xdr:cNvSpPr>
      </xdr:nvSpPr>
      <xdr:spPr bwMode="auto">
        <a:xfrm>
          <a:off x="3848100" y="5000625"/>
          <a:ext cx="104775" cy="123825"/>
        </a:xfrm>
        <a:prstGeom prst="ellipse">
          <a:avLst/>
        </a:prstGeom>
        <a:solidFill>
          <a:srgbClr val="FFFFFF"/>
        </a:solidFill>
        <a:ln w="9525">
          <a:solidFill>
            <a:srgbClr val="000000"/>
          </a:solidFill>
          <a:round/>
          <a:headEnd/>
          <a:tailEnd/>
        </a:ln>
      </xdr:spPr>
    </xdr:sp>
    <xdr:clientData/>
  </xdr:twoCellAnchor>
  <xdr:twoCellAnchor>
    <xdr:from>
      <xdr:col>4</xdr:col>
      <xdr:colOff>352425</xdr:colOff>
      <xdr:row>23</xdr:row>
      <xdr:rowOff>9525</xdr:rowOff>
    </xdr:from>
    <xdr:to>
      <xdr:col>4</xdr:col>
      <xdr:colOff>438150</xdr:colOff>
      <xdr:row>23</xdr:row>
      <xdr:rowOff>104775</xdr:rowOff>
    </xdr:to>
    <xdr:sp macro="" textlink="">
      <xdr:nvSpPr>
        <xdr:cNvPr id="60758" name="Oval 353">
          <a:extLst>
            <a:ext uri="{FF2B5EF4-FFF2-40B4-BE49-F238E27FC236}">
              <a16:creationId xmlns:a16="http://schemas.microsoft.com/office/drawing/2014/main" id="{00000000-0008-0000-0200-000056ED0000}"/>
            </a:ext>
          </a:extLst>
        </xdr:cNvPr>
        <xdr:cNvSpPr>
          <a:spLocks noChangeArrowheads="1"/>
        </xdr:cNvSpPr>
      </xdr:nvSpPr>
      <xdr:spPr bwMode="auto">
        <a:xfrm>
          <a:off x="3819525" y="5095875"/>
          <a:ext cx="85725" cy="95250"/>
        </a:xfrm>
        <a:prstGeom prst="ellipse">
          <a:avLst/>
        </a:prstGeom>
        <a:solidFill>
          <a:srgbClr val="FFFFFF"/>
        </a:solidFill>
        <a:ln w="9525">
          <a:solidFill>
            <a:srgbClr val="000000"/>
          </a:solidFill>
          <a:round/>
          <a:headEnd/>
          <a:tailEnd/>
        </a:ln>
      </xdr:spPr>
    </xdr:sp>
    <xdr:clientData/>
  </xdr:twoCellAnchor>
  <xdr:twoCellAnchor>
    <xdr:from>
      <xdr:col>5</xdr:col>
      <xdr:colOff>200025</xdr:colOff>
      <xdr:row>27</xdr:row>
      <xdr:rowOff>0</xdr:rowOff>
    </xdr:from>
    <xdr:to>
      <xdr:col>5</xdr:col>
      <xdr:colOff>409575</xdr:colOff>
      <xdr:row>27</xdr:row>
      <xdr:rowOff>123825</xdr:rowOff>
    </xdr:to>
    <xdr:sp macro="" textlink="">
      <xdr:nvSpPr>
        <xdr:cNvPr id="60759" name="Oval 354">
          <a:extLst>
            <a:ext uri="{FF2B5EF4-FFF2-40B4-BE49-F238E27FC236}">
              <a16:creationId xmlns:a16="http://schemas.microsoft.com/office/drawing/2014/main" id="{00000000-0008-0000-0200-000057ED0000}"/>
            </a:ext>
          </a:extLst>
        </xdr:cNvPr>
        <xdr:cNvSpPr>
          <a:spLocks noChangeArrowheads="1"/>
        </xdr:cNvSpPr>
      </xdr:nvSpPr>
      <xdr:spPr bwMode="auto">
        <a:xfrm>
          <a:off x="4705350" y="5886450"/>
          <a:ext cx="209550" cy="123825"/>
        </a:xfrm>
        <a:prstGeom prst="ellipse">
          <a:avLst/>
        </a:prstGeom>
        <a:solidFill>
          <a:srgbClr val="FFFFFF"/>
        </a:solidFill>
        <a:ln w="9525">
          <a:solidFill>
            <a:srgbClr val="000000"/>
          </a:solidFill>
          <a:round/>
          <a:headEnd/>
          <a:tailEnd/>
        </a:ln>
      </xdr:spPr>
    </xdr:sp>
    <xdr:clientData/>
  </xdr:twoCellAnchor>
  <xdr:twoCellAnchor>
    <xdr:from>
      <xdr:col>5</xdr:col>
      <xdr:colOff>95250</xdr:colOff>
      <xdr:row>25</xdr:row>
      <xdr:rowOff>85725</xdr:rowOff>
    </xdr:from>
    <xdr:to>
      <xdr:col>5</xdr:col>
      <xdr:colOff>161925</xdr:colOff>
      <xdr:row>26</xdr:row>
      <xdr:rowOff>0</xdr:rowOff>
    </xdr:to>
    <xdr:sp macro="" textlink="">
      <xdr:nvSpPr>
        <xdr:cNvPr id="60760" name="Oval 355">
          <a:extLst>
            <a:ext uri="{FF2B5EF4-FFF2-40B4-BE49-F238E27FC236}">
              <a16:creationId xmlns:a16="http://schemas.microsoft.com/office/drawing/2014/main" id="{00000000-0008-0000-0200-000058ED0000}"/>
            </a:ext>
          </a:extLst>
        </xdr:cNvPr>
        <xdr:cNvSpPr>
          <a:spLocks noChangeArrowheads="1"/>
        </xdr:cNvSpPr>
      </xdr:nvSpPr>
      <xdr:spPr bwMode="auto">
        <a:xfrm>
          <a:off x="4600575" y="5581650"/>
          <a:ext cx="66675" cy="104775"/>
        </a:xfrm>
        <a:prstGeom prst="ellipse">
          <a:avLst/>
        </a:prstGeom>
        <a:solidFill>
          <a:srgbClr val="FFFFFF"/>
        </a:solidFill>
        <a:ln w="9525">
          <a:solidFill>
            <a:srgbClr val="000000"/>
          </a:solidFill>
          <a:round/>
          <a:headEnd/>
          <a:tailEnd/>
        </a:ln>
      </xdr:spPr>
    </xdr:sp>
    <xdr:clientData/>
  </xdr:twoCellAnchor>
  <xdr:twoCellAnchor>
    <xdr:from>
      <xdr:col>5</xdr:col>
      <xdr:colOff>228600</xdr:colOff>
      <xdr:row>26</xdr:row>
      <xdr:rowOff>28575</xdr:rowOff>
    </xdr:from>
    <xdr:to>
      <xdr:col>5</xdr:col>
      <xdr:colOff>314325</xdr:colOff>
      <xdr:row>26</xdr:row>
      <xdr:rowOff>114300</xdr:rowOff>
    </xdr:to>
    <xdr:sp macro="" textlink="">
      <xdr:nvSpPr>
        <xdr:cNvPr id="60761" name="Oval 356">
          <a:extLst>
            <a:ext uri="{FF2B5EF4-FFF2-40B4-BE49-F238E27FC236}">
              <a16:creationId xmlns:a16="http://schemas.microsoft.com/office/drawing/2014/main" id="{00000000-0008-0000-0200-000059ED0000}"/>
            </a:ext>
          </a:extLst>
        </xdr:cNvPr>
        <xdr:cNvSpPr>
          <a:spLocks noChangeArrowheads="1"/>
        </xdr:cNvSpPr>
      </xdr:nvSpPr>
      <xdr:spPr bwMode="auto">
        <a:xfrm>
          <a:off x="4733925" y="5715000"/>
          <a:ext cx="85725" cy="85725"/>
        </a:xfrm>
        <a:prstGeom prst="ellipse">
          <a:avLst/>
        </a:prstGeom>
        <a:solidFill>
          <a:srgbClr val="FFFFFF"/>
        </a:solidFill>
        <a:ln w="9525">
          <a:solidFill>
            <a:srgbClr val="000000"/>
          </a:solidFill>
          <a:round/>
          <a:headEnd/>
          <a:tailEnd/>
        </a:ln>
      </xdr:spPr>
    </xdr:sp>
    <xdr:clientData/>
  </xdr:twoCellAnchor>
  <xdr:twoCellAnchor>
    <xdr:from>
      <xdr:col>5</xdr:col>
      <xdr:colOff>247650</xdr:colOff>
      <xdr:row>26</xdr:row>
      <xdr:rowOff>85725</xdr:rowOff>
    </xdr:from>
    <xdr:to>
      <xdr:col>5</xdr:col>
      <xdr:colOff>381000</xdr:colOff>
      <xdr:row>27</xdr:row>
      <xdr:rowOff>0</xdr:rowOff>
    </xdr:to>
    <xdr:sp macro="" textlink="">
      <xdr:nvSpPr>
        <xdr:cNvPr id="60762" name="Oval 357">
          <a:extLst>
            <a:ext uri="{FF2B5EF4-FFF2-40B4-BE49-F238E27FC236}">
              <a16:creationId xmlns:a16="http://schemas.microsoft.com/office/drawing/2014/main" id="{00000000-0008-0000-0200-00005AED0000}"/>
            </a:ext>
          </a:extLst>
        </xdr:cNvPr>
        <xdr:cNvSpPr>
          <a:spLocks noChangeArrowheads="1"/>
        </xdr:cNvSpPr>
      </xdr:nvSpPr>
      <xdr:spPr bwMode="auto">
        <a:xfrm>
          <a:off x="4752975" y="5772150"/>
          <a:ext cx="133350" cy="114300"/>
        </a:xfrm>
        <a:prstGeom prst="ellipse">
          <a:avLst/>
        </a:prstGeom>
        <a:solidFill>
          <a:srgbClr val="FFFFFF"/>
        </a:solidFill>
        <a:ln w="9525">
          <a:solidFill>
            <a:srgbClr val="000000"/>
          </a:solidFill>
          <a:round/>
          <a:headEnd/>
          <a:tailEnd/>
        </a:ln>
      </xdr:spPr>
    </xdr:sp>
    <xdr:clientData/>
  </xdr:twoCellAnchor>
  <xdr:twoCellAnchor>
    <xdr:from>
      <xdr:col>5</xdr:col>
      <xdr:colOff>314325</xdr:colOff>
      <xdr:row>27</xdr:row>
      <xdr:rowOff>104775</xdr:rowOff>
    </xdr:from>
    <xdr:to>
      <xdr:col>5</xdr:col>
      <xdr:colOff>400050</xdr:colOff>
      <xdr:row>28</xdr:row>
      <xdr:rowOff>19050</xdr:rowOff>
    </xdr:to>
    <xdr:sp macro="" textlink="">
      <xdr:nvSpPr>
        <xdr:cNvPr id="60763" name="Oval 358">
          <a:extLst>
            <a:ext uri="{FF2B5EF4-FFF2-40B4-BE49-F238E27FC236}">
              <a16:creationId xmlns:a16="http://schemas.microsoft.com/office/drawing/2014/main" id="{00000000-0008-0000-0200-00005BED0000}"/>
            </a:ext>
          </a:extLst>
        </xdr:cNvPr>
        <xdr:cNvSpPr>
          <a:spLocks noChangeArrowheads="1"/>
        </xdr:cNvSpPr>
      </xdr:nvSpPr>
      <xdr:spPr bwMode="auto">
        <a:xfrm>
          <a:off x="4819650" y="5991225"/>
          <a:ext cx="85725" cy="95250"/>
        </a:xfrm>
        <a:prstGeom prst="ellipse">
          <a:avLst/>
        </a:prstGeom>
        <a:solidFill>
          <a:srgbClr val="FFFFFF"/>
        </a:solidFill>
        <a:ln w="9525">
          <a:solidFill>
            <a:srgbClr val="000000"/>
          </a:solidFill>
          <a:round/>
          <a:headEnd/>
          <a:tailEnd/>
        </a:ln>
      </xdr:spPr>
    </xdr:sp>
    <xdr:clientData/>
  </xdr:twoCellAnchor>
  <xdr:twoCellAnchor>
    <xdr:from>
      <xdr:col>5</xdr:col>
      <xdr:colOff>381000</xdr:colOff>
      <xdr:row>26</xdr:row>
      <xdr:rowOff>133350</xdr:rowOff>
    </xdr:from>
    <xdr:to>
      <xdr:col>5</xdr:col>
      <xdr:colOff>466725</xdr:colOff>
      <xdr:row>27</xdr:row>
      <xdr:rowOff>57150</xdr:rowOff>
    </xdr:to>
    <xdr:sp macro="" textlink="">
      <xdr:nvSpPr>
        <xdr:cNvPr id="60764" name="Oval 359">
          <a:extLst>
            <a:ext uri="{FF2B5EF4-FFF2-40B4-BE49-F238E27FC236}">
              <a16:creationId xmlns:a16="http://schemas.microsoft.com/office/drawing/2014/main" id="{00000000-0008-0000-0200-00005CED0000}"/>
            </a:ext>
          </a:extLst>
        </xdr:cNvPr>
        <xdr:cNvSpPr>
          <a:spLocks noChangeArrowheads="1"/>
        </xdr:cNvSpPr>
      </xdr:nvSpPr>
      <xdr:spPr bwMode="auto">
        <a:xfrm>
          <a:off x="4886325" y="5819775"/>
          <a:ext cx="85725" cy="123825"/>
        </a:xfrm>
        <a:prstGeom prst="ellipse">
          <a:avLst/>
        </a:prstGeom>
        <a:solidFill>
          <a:srgbClr val="FFFFFF"/>
        </a:solidFill>
        <a:ln w="9525">
          <a:solidFill>
            <a:srgbClr val="000000"/>
          </a:solidFill>
          <a:round/>
          <a:headEnd/>
          <a:tailEnd/>
        </a:ln>
      </xdr:spPr>
    </xdr:sp>
    <xdr:clientData/>
  </xdr:twoCellAnchor>
  <xdr:twoCellAnchor>
    <xdr:from>
      <xdr:col>5</xdr:col>
      <xdr:colOff>381000</xdr:colOff>
      <xdr:row>27</xdr:row>
      <xdr:rowOff>76200</xdr:rowOff>
    </xdr:from>
    <xdr:to>
      <xdr:col>5</xdr:col>
      <xdr:colOff>457200</xdr:colOff>
      <xdr:row>27</xdr:row>
      <xdr:rowOff>161925</xdr:rowOff>
    </xdr:to>
    <xdr:sp macro="" textlink="">
      <xdr:nvSpPr>
        <xdr:cNvPr id="60765" name="Oval 360">
          <a:extLst>
            <a:ext uri="{FF2B5EF4-FFF2-40B4-BE49-F238E27FC236}">
              <a16:creationId xmlns:a16="http://schemas.microsoft.com/office/drawing/2014/main" id="{00000000-0008-0000-0200-00005DED0000}"/>
            </a:ext>
          </a:extLst>
        </xdr:cNvPr>
        <xdr:cNvSpPr>
          <a:spLocks noChangeArrowheads="1"/>
        </xdr:cNvSpPr>
      </xdr:nvSpPr>
      <xdr:spPr bwMode="auto">
        <a:xfrm>
          <a:off x="4886325" y="5962650"/>
          <a:ext cx="76200" cy="85725"/>
        </a:xfrm>
        <a:prstGeom prst="ellipse">
          <a:avLst/>
        </a:prstGeom>
        <a:solidFill>
          <a:srgbClr val="FFFFFF"/>
        </a:solidFill>
        <a:ln w="9525">
          <a:solidFill>
            <a:srgbClr val="000000"/>
          </a:solidFill>
          <a:round/>
          <a:headEnd/>
          <a:tailEnd/>
        </a:ln>
      </xdr:spPr>
    </xdr:sp>
    <xdr:clientData/>
  </xdr:twoCellAnchor>
  <xdr:twoCellAnchor>
    <xdr:from>
      <xdr:col>5</xdr:col>
      <xdr:colOff>438150</xdr:colOff>
      <xdr:row>27</xdr:row>
      <xdr:rowOff>9525</xdr:rowOff>
    </xdr:from>
    <xdr:to>
      <xdr:col>5</xdr:col>
      <xdr:colOff>561975</xdr:colOff>
      <xdr:row>27</xdr:row>
      <xdr:rowOff>104775</xdr:rowOff>
    </xdr:to>
    <xdr:sp macro="" textlink="">
      <xdr:nvSpPr>
        <xdr:cNvPr id="60766" name="Oval 361">
          <a:extLst>
            <a:ext uri="{FF2B5EF4-FFF2-40B4-BE49-F238E27FC236}">
              <a16:creationId xmlns:a16="http://schemas.microsoft.com/office/drawing/2014/main" id="{00000000-0008-0000-0200-00005EED0000}"/>
            </a:ext>
          </a:extLst>
        </xdr:cNvPr>
        <xdr:cNvSpPr>
          <a:spLocks noChangeArrowheads="1"/>
        </xdr:cNvSpPr>
      </xdr:nvSpPr>
      <xdr:spPr bwMode="auto">
        <a:xfrm>
          <a:off x="4943475" y="5895975"/>
          <a:ext cx="123825" cy="95250"/>
        </a:xfrm>
        <a:prstGeom prst="ellipse">
          <a:avLst/>
        </a:prstGeom>
        <a:solidFill>
          <a:srgbClr val="FFFFFF"/>
        </a:solidFill>
        <a:ln w="9525">
          <a:solidFill>
            <a:srgbClr val="000000"/>
          </a:solidFill>
          <a:round/>
          <a:headEnd/>
          <a:tailEnd/>
        </a:ln>
      </xdr:spPr>
    </xdr:sp>
    <xdr:clientData/>
  </xdr:twoCellAnchor>
  <xdr:twoCellAnchor>
    <xdr:from>
      <xdr:col>5</xdr:col>
      <xdr:colOff>390525</xdr:colOff>
      <xdr:row>27</xdr:row>
      <xdr:rowOff>161925</xdr:rowOff>
    </xdr:from>
    <xdr:to>
      <xdr:col>5</xdr:col>
      <xdr:colOff>476250</xdr:colOff>
      <xdr:row>28</xdr:row>
      <xdr:rowOff>66675</xdr:rowOff>
    </xdr:to>
    <xdr:sp macro="" textlink="">
      <xdr:nvSpPr>
        <xdr:cNvPr id="60767" name="Oval 362">
          <a:extLst>
            <a:ext uri="{FF2B5EF4-FFF2-40B4-BE49-F238E27FC236}">
              <a16:creationId xmlns:a16="http://schemas.microsoft.com/office/drawing/2014/main" id="{00000000-0008-0000-0200-00005FED0000}"/>
            </a:ext>
          </a:extLst>
        </xdr:cNvPr>
        <xdr:cNvSpPr>
          <a:spLocks noChangeArrowheads="1"/>
        </xdr:cNvSpPr>
      </xdr:nvSpPr>
      <xdr:spPr bwMode="auto">
        <a:xfrm>
          <a:off x="4895850" y="6048375"/>
          <a:ext cx="85725" cy="85725"/>
        </a:xfrm>
        <a:prstGeom prst="ellipse">
          <a:avLst/>
        </a:prstGeom>
        <a:solidFill>
          <a:srgbClr val="FFFFFF"/>
        </a:solidFill>
        <a:ln w="9525">
          <a:solidFill>
            <a:srgbClr val="000000"/>
          </a:solidFill>
          <a:round/>
          <a:headEnd/>
          <a:tailEnd/>
        </a:ln>
      </xdr:spPr>
    </xdr:sp>
    <xdr:clientData/>
  </xdr:twoCellAnchor>
  <xdr:twoCellAnchor>
    <xdr:from>
      <xdr:col>5</xdr:col>
      <xdr:colOff>457200</xdr:colOff>
      <xdr:row>27</xdr:row>
      <xdr:rowOff>104775</xdr:rowOff>
    </xdr:from>
    <xdr:to>
      <xdr:col>5</xdr:col>
      <xdr:colOff>533400</xdr:colOff>
      <xdr:row>28</xdr:row>
      <xdr:rowOff>9525</xdr:rowOff>
    </xdr:to>
    <xdr:sp macro="" textlink="">
      <xdr:nvSpPr>
        <xdr:cNvPr id="60768" name="Oval 363">
          <a:extLst>
            <a:ext uri="{FF2B5EF4-FFF2-40B4-BE49-F238E27FC236}">
              <a16:creationId xmlns:a16="http://schemas.microsoft.com/office/drawing/2014/main" id="{00000000-0008-0000-0200-000060ED0000}"/>
            </a:ext>
          </a:extLst>
        </xdr:cNvPr>
        <xdr:cNvSpPr>
          <a:spLocks noChangeArrowheads="1"/>
        </xdr:cNvSpPr>
      </xdr:nvSpPr>
      <xdr:spPr bwMode="auto">
        <a:xfrm>
          <a:off x="4962525" y="5991225"/>
          <a:ext cx="76200" cy="85725"/>
        </a:xfrm>
        <a:prstGeom prst="ellipse">
          <a:avLst/>
        </a:prstGeom>
        <a:solidFill>
          <a:srgbClr val="FFFFFF"/>
        </a:solidFill>
        <a:ln w="9525">
          <a:solidFill>
            <a:srgbClr val="000000"/>
          </a:solidFill>
          <a:round/>
          <a:headEnd/>
          <a:tailEnd/>
        </a:ln>
      </xdr:spPr>
    </xdr:sp>
    <xdr:clientData/>
  </xdr:twoCellAnchor>
  <xdr:twoCellAnchor>
    <xdr:from>
      <xdr:col>5</xdr:col>
      <xdr:colOff>514350</xdr:colOff>
      <xdr:row>27</xdr:row>
      <xdr:rowOff>57150</xdr:rowOff>
    </xdr:from>
    <xdr:to>
      <xdr:col>5</xdr:col>
      <xdr:colOff>638175</xdr:colOff>
      <xdr:row>28</xdr:row>
      <xdr:rowOff>171450</xdr:rowOff>
    </xdr:to>
    <xdr:sp macro="" textlink="">
      <xdr:nvSpPr>
        <xdr:cNvPr id="60769" name="Oval 364">
          <a:extLst>
            <a:ext uri="{FF2B5EF4-FFF2-40B4-BE49-F238E27FC236}">
              <a16:creationId xmlns:a16="http://schemas.microsoft.com/office/drawing/2014/main" id="{00000000-0008-0000-0200-000061ED0000}"/>
            </a:ext>
          </a:extLst>
        </xdr:cNvPr>
        <xdr:cNvSpPr>
          <a:spLocks noChangeArrowheads="1"/>
        </xdr:cNvSpPr>
      </xdr:nvSpPr>
      <xdr:spPr bwMode="auto">
        <a:xfrm>
          <a:off x="5019675" y="5943600"/>
          <a:ext cx="123825" cy="295275"/>
        </a:xfrm>
        <a:prstGeom prst="ellipse">
          <a:avLst/>
        </a:prstGeom>
        <a:solidFill>
          <a:srgbClr val="FFFFFF"/>
        </a:solidFill>
        <a:ln w="9525">
          <a:solidFill>
            <a:srgbClr val="000000"/>
          </a:solidFill>
          <a:round/>
          <a:headEnd/>
          <a:tailEnd/>
        </a:ln>
      </xdr:spPr>
    </xdr:sp>
    <xdr:clientData/>
  </xdr:twoCellAnchor>
  <xdr:twoCellAnchor>
    <xdr:from>
      <xdr:col>5</xdr:col>
      <xdr:colOff>457200</xdr:colOff>
      <xdr:row>28</xdr:row>
      <xdr:rowOff>9525</xdr:rowOff>
    </xdr:from>
    <xdr:to>
      <xdr:col>5</xdr:col>
      <xdr:colOff>533400</xdr:colOff>
      <xdr:row>28</xdr:row>
      <xdr:rowOff>114300</xdr:rowOff>
    </xdr:to>
    <xdr:sp macro="" textlink="">
      <xdr:nvSpPr>
        <xdr:cNvPr id="60770" name="Oval 365">
          <a:extLst>
            <a:ext uri="{FF2B5EF4-FFF2-40B4-BE49-F238E27FC236}">
              <a16:creationId xmlns:a16="http://schemas.microsoft.com/office/drawing/2014/main" id="{00000000-0008-0000-0200-000062ED0000}"/>
            </a:ext>
          </a:extLst>
        </xdr:cNvPr>
        <xdr:cNvSpPr>
          <a:spLocks noChangeArrowheads="1"/>
        </xdr:cNvSpPr>
      </xdr:nvSpPr>
      <xdr:spPr bwMode="auto">
        <a:xfrm>
          <a:off x="4962525" y="6076950"/>
          <a:ext cx="76200" cy="104775"/>
        </a:xfrm>
        <a:prstGeom prst="ellipse">
          <a:avLst/>
        </a:prstGeom>
        <a:solidFill>
          <a:srgbClr val="FFFFFF"/>
        </a:solidFill>
        <a:ln w="9525">
          <a:solidFill>
            <a:srgbClr val="000000"/>
          </a:solidFill>
          <a:round/>
          <a:headEnd/>
          <a:tailEnd/>
        </a:ln>
      </xdr:spPr>
    </xdr:sp>
    <xdr:clientData/>
  </xdr:twoCellAnchor>
  <xdr:twoCellAnchor>
    <xdr:from>
      <xdr:col>5</xdr:col>
      <xdr:colOff>571500</xdr:colOff>
      <xdr:row>28</xdr:row>
      <xdr:rowOff>123825</xdr:rowOff>
    </xdr:from>
    <xdr:to>
      <xdr:col>5</xdr:col>
      <xdr:colOff>685800</xdr:colOff>
      <xdr:row>29</xdr:row>
      <xdr:rowOff>38100</xdr:rowOff>
    </xdr:to>
    <xdr:sp macro="" textlink="">
      <xdr:nvSpPr>
        <xdr:cNvPr id="60771" name="Oval 366">
          <a:extLst>
            <a:ext uri="{FF2B5EF4-FFF2-40B4-BE49-F238E27FC236}">
              <a16:creationId xmlns:a16="http://schemas.microsoft.com/office/drawing/2014/main" id="{00000000-0008-0000-0200-000063ED0000}"/>
            </a:ext>
          </a:extLst>
        </xdr:cNvPr>
        <xdr:cNvSpPr>
          <a:spLocks noChangeArrowheads="1"/>
        </xdr:cNvSpPr>
      </xdr:nvSpPr>
      <xdr:spPr bwMode="auto">
        <a:xfrm>
          <a:off x="5076825" y="6191250"/>
          <a:ext cx="114300" cy="95250"/>
        </a:xfrm>
        <a:prstGeom prst="ellipse">
          <a:avLst/>
        </a:prstGeom>
        <a:solidFill>
          <a:srgbClr val="FFFFFF"/>
        </a:solidFill>
        <a:ln w="9525">
          <a:solidFill>
            <a:srgbClr val="000000"/>
          </a:solidFill>
          <a:round/>
          <a:headEnd/>
          <a:tailEnd/>
        </a:ln>
      </xdr:spPr>
    </xdr:sp>
    <xdr:clientData/>
  </xdr:twoCellAnchor>
  <xdr:twoCellAnchor>
    <xdr:from>
      <xdr:col>5</xdr:col>
      <xdr:colOff>609600</xdr:colOff>
      <xdr:row>27</xdr:row>
      <xdr:rowOff>133350</xdr:rowOff>
    </xdr:from>
    <xdr:to>
      <xdr:col>5</xdr:col>
      <xdr:colOff>704850</xdr:colOff>
      <xdr:row>28</xdr:row>
      <xdr:rowOff>47625</xdr:rowOff>
    </xdr:to>
    <xdr:sp macro="" textlink="">
      <xdr:nvSpPr>
        <xdr:cNvPr id="60772" name="Oval 367">
          <a:extLst>
            <a:ext uri="{FF2B5EF4-FFF2-40B4-BE49-F238E27FC236}">
              <a16:creationId xmlns:a16="http://schemas.microsoft.com/office/drawing/2014/main" id="{00000000-0008-0000-0200-000064ED0000}"/>
            </a:ext>
          </a:extLst>
        </xdr:cNvPr>
        <xdr:cNvSpPr>
          <a:spLocks noChangeArrowheads="1"/>
        </xdr:cNvSpPr>
      </xdr:nvSpPr>
      <xdr:spPr bwMode="auto">
        <a:xfrm>
          <a:off x="5114925" y="6019800"/>
          <a:ext cx="95250" cy="95250"/>
        </a:xfrm>
        <a:prstGeom prst="ellipse">
          <a:avLst/>
        </a:prstGeom>
        <a:solidFill>
          <a:srgbClr val="FFFFFF"/>
        </a:solidFill>
        <a:ln w="9525">
          <a:solidFill>
            <a:srgbClr val="000000"/>
          </a:solidFill>
          <a:round/>
          <a:headEnd/>
          <a:tailEnd/>
        </a:ln>
      </xdr:spPr>
    </xdr:sp>
    <xdr:clientData/>
  </xdr:twoCellAnchor>
  <xdr:twoCellAnchor>
    <xdr:from>
      <xdr:col>5</xdr:col>
      <xdr:colOff>600075</xdr:colOff>
      <xdr:row>28</xdr:row>
      <xdr:rowOff>9525</xdr:rowOff>
    </xdr:from>
    <xdr:to>
      <xdr:col>5</xdr:col>
      <xdr:colOff>762000</xdr:colOff>
      <xdr:row>28</xdr:row>
      <xdr:rowOff>133350</xdr:rowOff>
    </xdr:to>
    <xdr:sp macro="" textlink="">
      <xdr:nvSpPr>
        <xdr:cNvPr id="60773" name="Oval 368">
          <a:extLst>
            <a:ext uri="{FF2B5EF4-FFF2-40B4-BE49-F238E27FC236}">
              <a16:creationId xmlns:a16="http://schemas.microsoft.com/office/drawing/2014/main" id="{00000000-0008-0000-0200-000065ED0000}"/>
            </a:ext>
          </a:extLst>
        </xdr:cNvPr>
        <xdr:cNvSpPr>
          <a:spLocks noChangeArrowheads="1"/>
        </xdr:cNvSpPr>
      </xdr:nvSpPr>
      <xdr:spPr bwMode="auto">
        <a:xfrm>
          <a:off x="5105400" y="6076950"/>
          <a:ext cx="161925" cy="123825"/>
        </a:xfrm>
        <a:prstGeom prst="ellipse">
          <a:avLst/>
        </a:prstGeom>
        <a:solidFill>
          <a:srgbClr val="FFFFFF"/>
        </a:solidFill>
        <a:ln w="9525">
          <a:solidFill>
            <a:srgbClr val="000000"/>
          </a:solidFill>
          <a:round/>
          <a:headEnd/>
          <a:tailEnd/>
        </a:ln>
      </xdr:spPr>
    </xdr:sp>
    <xdr:clientData/>
  </xdr:twoCellAnchor>
  <xdr:twoCellAnchor>
    <xdr:from>
      <xdr:col>5</xdr:col>
      <xdr:colOff>676275</xdr:colOff>
      <xdr:row>28</xdr:row>
      <xdr:rowOff>133350</xdr:rowOff>
    </xdr:from>
    <xdr:to>
      <xdr:col>5</xdr:col>
      <xdr:colOff>781050</xdr:colOff>
      <xdr:row>29</xdr:row>
      <xdr:rowOff>95250</xdr:rowOff>
    </xdr:to>
    <xdr:sp macro="" textlink="">
      <xdr:nvSpPr>
        <xdr:cNvPr id="60774" name="Oval 369">
          <a:extLst>
            <a:ext uri="{FF2B5EF4-FFF2-40B4-BE49-F238E27FC236}">
              <a16:creationId xmlns:a16="http://schemas.microsoft.com/office/drawing/2014/main" id="{00000000-0008-0000-0200-000066ED0000}"/>
            </a:ext>
          </a:extLst>
        </xdr:cNvPr>
        <xdr:cNvSpPr>
          <a:spLocks noChangeArrowheads="1"/>
        </xdr:cNvSpPr>
      </xdr:nvSpPr>
      <xdr:spPr bwMode="auto">
        <a:xfrm>
          <a:off x="5181600" y="6200775"/>
          <a:ext cx="104775" cy="142875"/>
        </a:xfrm>
        <a:prstGeom prst="ellipse">
          <a:avLst/>
        </a:prstGeom>
        <a:solidFill>
          <a:srgbClr val="FFFFFF"/>
        </a:solidFill>
        <a:ln w="9525">
          <a:solidFill>
            <a:srgbClr val="000000"/>
          </a:solidFill>
          <a:round/>
          <a:headEnd/>
          <a:tailEnd/>
        </a:ln>
      </xdr:spPr>
    </xdr:sp>
    <xdr:clientData/>
  </xdr:twoCellAnchor>
  <xdr:twoCellAnchor>
    <xdr:from>
      <xdr:col>5</xdr:col>
      <xdr:colOff>742950</xdr:colOff>
      <xdr:row>28</xdr:row>
      <xdr:rowOff>57150</xdr:rowOff>
    </xdr:from>
    <xdr:to>
      <xdr:col>5</xdr:col>
      <xdr:colOff>866775</xdr:colOff>
      <xdr:row>28</xdr:row>
      <xdr:rowOff>161925</xdr:rowOff>
    </xdr:to>
    <xdr:sp macro="" textlink="">
      <xdr:nvSpPr>
        <xdr:cNvPr id="60775" name="Oval 370">
          <a:extLst>
            <a:ext uri="{FF2B5EF4-FFF2-40B4-BE49-F238E27FC236}">
              <a16:creationId xmlns:a16="http://schemas.microsoft.com/office/drawing/2014/main" id="{00000000-0008-0000-0200-000067ED0000}"/>
            </a:ext>
          </a:extLst>
        </xdr:cNvPr>
        <xdr:cNvSpPr>
          <a:spLocks noChangeArrowheads="1"/>
        </xdr:cNvSpPr>
      </xdr:nvSpPr>
      <xdr:spPr bwMode="auto">
        <a:xfrm>
          <a:off x="5248275" y="6124575"/>
          <a:ext cx="123825" cy="104775"/>
        </a:xfrm>
        <a:prstGeom prst="ellipse">
          <a:avLst/>
        </a:prstGeom>
        <a:solidFill>
          <a:srgbClr val="FFFFFF"/>
        </a:solidFill>
        <a:ln w="9525">
          <a:solidFill>
            <a:srgbClr val="000000"/>
          </a:solidFill>
          <a:round/>
          <a:headEnd/>
          <a:tailEnd/>
        </a:ln>
      </xdr:spPr>
    </xdr:sp>
    <xdr:clientData/>
  </xdr:twoCellAnchor>
  <xdr:twoCellAnchor>
    <xdr:from>
      <xdr:col>5</xdr:col>
      <xdr:colOff>781050</xdr:colOff>
      <xdr:row>28</xdr:row>
      <xdr:rowOff>161925</xdr:rowOff>
    </xdr:from>
    <xdr:to>
      <xdr:col>5</xdr:col>
      <xdr:colOff>895350</xdr:colOff>
      <xdr:row>29</xdr:row>
      <xdr:rowOff>57150</xdr:rowOff>
    </xdr:to>
    <xdr:sp macro="" textlink="">
      <xdr:nvSpPr>
        <xdr:cNvPr id="60776" name="Oval 371">
          <a:extLst>
            <a:ext uri="{FF2B5EF4-FFF2-40B4-BE49-F238E27FC236}">
              <a16:creationId xmlns:a16="http://schemas.microsoft.com/office/drawing/2014/main" id="{00000000-0008-0000-0200-000068ED0000}"/>
            </a:ext>
          </a:extLst>
        </xdr:cNvPr>
        <xdr:cNvSpPr>
          <a:spLocks noChangeArrowheads="1"/>
        </xdr:cNvSpPr>
      </xdr:nvSpPr>
      <xdr:spPr bwMode="auto">
        <a:xfrm>
          <a:off x="5286375" y="6229350"/>
          <a:ext cx="114300" cy="76200"/>
        </a:xfrm>
        <a:prstGeom prst="ellipse">
          <a:avLst/>
        </a:prstGeom>
        <a:solidFill>
          <a:srgbClr val="FFFFFF"/>
        </a:solidFill>
        <a:ln w="9525">
          <a:solidFill>
            <a:srgbClr val="000000"/>
          </a:solidFill>
          <a:round/>
          <a:headEnd/>
          <a:tailEnd/>
        </a:ln>
      </xdr:spPr>
    </xdr:sp>
    <xdr:clientData/>
  </xdr:twoCellAnchor>
  <xdr:twoCellAnchor>
    <xdr:from>
      <xdr:col>5</xdr:col>
      <xdr:colOff>752475</xdr:colOff>
      <xdr:row>29</xdr:row>
      <xdr:rowOff>47625</xdr:rowOff>
    </xdr:from>
    <xdr:to>
      <xdr:col>5</xdr:col>
      <xdr:colOff>866775</xdr:colOff>
      <xdr:row>29</xdr:row>
      <xdr:rowOff>171450</xdr:rowOff>
    </xdr:to>
    <xdr:sp macro="" textlink="">
      <xdr:nvSpPr>
        <xdr:cNvPr id="60777" name="Oval 372">
          <a:extLst>
            <a:ext uri="{FF2B5EF4-FFF2-40B4-BE49-F238E27FC236}">
              <a16:creationId xmlns:a16="http://schemas.microsoft.com/office/drawing/2014/main" id="{00000000-0008-0000-0200-000069ED0000}"/>
            </a:ext>
          </a:extLst>
        </xdr:cNvPr>
        <xdr:cNvSpPr>
          <a:spLocks noChangeArrowheads="1"/>
        </xdr:cNvSpPr>
      </xdr:nvSpPr>
      <xdr:spPr bwMode="auto">
        <a:xfrm>
          <a:off x="5257800" y="6296025"/>
          <a:ext cx="114300" cy="123825"/>
        </a:xfrm>
        <a:prstGeom prst="ellipse">
          <a:avLst/>
        </a:prstGeom>
        <a:solidFill>
          <a:srgbClr val="FFFFFF"/>
        </a:solidFill>
        <a:ln w="9525">
          <a:solidFill>
            <a:srgbClr val="000000"/>
          </a:solidFill>
          <a:round/>
          <a:headEnd/>
          <a:tailEnd/>
        </a:ln>
      </xdr:spPr>
    </xdr:sp>
    <xdr:clientData/>
  </xdr:twoCellAnchor>
  <xdr:twoCellAnchor>
    <xdr:from>
      <xdr:col>5</xdr:col>
      <xdr:colOff>885825</xdr:colOff>
      <xdr:row>28</xdr:row>
      <xdr:rowOff>161925</xdr:rowOff>
    </xdr:from>
    <xdr:to>
      <xdr:col>6</xdr:col>
      <xdr:colOff>19050</xdr:colOff>
      <xdr:row>29</xdr:row>
      <xdr:rowOff>66675</xdr:rowOff>
    </xdr:to>
    <xdr:sp macro="" textlink="">
      <xdr:nvSpPr>
        <xdr:cNvPr id="60778" name="Oval 373">
          <a:extLst>
            <a:ext uri="{FF2B5EF4-FFF2-40B4-BE49-F238E27FC236}">
              <a16:creationId xmlns:a16="http://schemas.microsoft.com/office/drawing/2014/main" id="{00000000-0008-0000-0200-00006AED0000}"/>
            </a:ext>
          </a:extLst>
        </xdr:cNvPr>
        <xdr:cNvSpPr>
          <a:spLocks noChangeArrowheads="1"/>
        </xdr:cNvSpPr>
      </xdr:nvSpPr>
      <xdr:spPr bwMode="auto">
        <a:xfrm>
          <a:off x="5391150" y="6229350"/>
          <a:ext cx="95250" cy="85725"/>
        </a:xfrm>
        <a:prstGeom prst="ellipse">
          <a:avLst/>
        </a:prstGeom>
        <a:solidFill>
          <a:srgbClr val="FFFFFF"/>
        </a:solidFill>
        <a:ln w="9525">
          <a:solidFill>
            <a:srgbClr val="000000"/>
          </a:solidFill>
          <a:round/>
          <a:headEnd/>
          <a:tailEnd/>
        </a:ln>
      </xdr:spPr>
    </xdr:sp>
    <xdr:clientData/>
  </xdr:twoCellAnchor>
  <xdr:twoCellAnchor>
    <xdr:from>
      <xdr:col>5</xdr:col>
      <xdr:colOff>847725</xdr:colOff>
      <xdr:row>29</xdr:row>
      <xdr:rowOff>57150</xdr:rowOff>
    </xdr:from>
    <xdr:to>
      <xdr:col>6</xdr:col>
      <xdr:colOff>38100</xdr:colOff>
      <xdr:row>30</xdr:row>
      <xdr:rowOff>0</xdr:rowOff>
    </xdr:to>
    <xdr:sp macro="" textlink="">
      <xdr:nvSpPr>
        <xdr:cNvPr id="60779" name="Oval 374">
          <a:extLst>
            <a:ext uri="{FF2B5EF4-FFF2-40B4-BE49-F238E27FC236}">
              <a16:creationId xmlns:a16="http://schemas.microsoft.com/office/drawing/2014/main" id="{00000000-0008-0000-0200-00006BED0000}"/>
            </a:ext>
          </a:extLst>
        </xdr:cNvPr>
        <xdr:cNvSpPr>
          <a:spLocks noChangeArrowheads="1"/>
        </xdr:cNvSpPr>
      </xdr:nvSpPr>
      <xdr:spPr bwMode="auto">
        <a:xfrm>
          <a:off x="5353050" y="6305550"/>
          <a:ext cx="152400" cy="133350"/>
        </a:xfrm>
        <a:prstGeom prst="ellipse">
          <a:avLst/>
        </a:prstGeom>
        <a:solidFill>
          <a:srgbClr val="FFFFFF"/>
        </a:solidFill>
        <a:ln w="9525">
          <a:solidFill>
            <a:srgbClr val="000000"/>
          </a:solidFill>
          <a:round/>
          <a:headEnd/>
          <a:tailEnd/>
        </a:ln>
      </xdr:spPr>
    </xdr:sp>
    <xdr:clientData/>
  </xdr:twoCellAnchor>
  <xdr:twoCellAnchor>
    <xdr:from>
      <xdr:col>6</xdr:col>
      <xdr:colOff>866775</xdr:colOff>
      <xdr:row>28</xdr:row>
      <xdr:rowOff>161925</xdr:rowOff>
    </xdr:from>
    <xdr:to>
      <xdr:col>7</xdr:col>
      <xdr:colOff>19050</xdr:colOff>
      <xdr:row>29</xdr:row>
      <xdr:rowOff>76200</xdr:rowOff>
    </xdr:to>
    <xdr:sp macro="" textlink="">
      <xdr:nvSpPr>
        <xdr:cNvPr id="60780" name="Oval 375">
          <a:extLst>
            <a:ext uri="{FF2B5EF4-FFF2-40B4-BE49-F238E27FC236}">
              <a16:creationId xmlns:a16="http://schemas.microsoft.com/office/drawing/2014/main" id="{00000000-0008-0000-0200-00006CED0000}"/>
            </a:ext>
          </a:extLst>
        </xdr:cNvPr>
        <xdr:cNvSpPr>
          <a:spLocks noChangeArrowheads="1"/>
        </xdr:cNvSpPr>
      </xdr:nvSpPr>
      <xdr:spPr bwMode="auto">
        <a:xfrm>
          <a:off x="6334125" y="6229350"/>
          <a:ext cx="114300" cy="95250"/>
        </a:xfrm>
        <a:prstGeom prst="ellipse">
          <a:avLst/>
        </a:prstGeom>
        <a:solidFill>
          <a:srgbClr val="FFFFFF"/>
        </a:solidFill>
        <a:ln w="9525">
          <a:solidFill>
            <a:srgbClr val="000000"/>
          </a:solidFill>
          <a:round/>
          <a:headEnd/>
          <a:tailEnd/>
        </a:ln>
      </xdr:spPr>
    </xdr:sp>
    <xdr:clientData/>
  </xdr:twoCellAnchor>
  <xdr:twoCellAnchor>
    <xdr:from>
      <xdr:col>6</xdr:col>
      <xdr:colOff>876300</xdr:colOff>
      <xdr:row>29</xdr:row>
      <xdr:rowOff>66675</xdr:rowOff>
    </xdr:from>
    <xdr:to>
      <xdr:col>7</xdr:col>
      <xdr:colOff>66675</xdr:colOff>
      <xdr:row>30</xdr:row>
      <xdr:rowOff>0</xdr:rowOff>
    </xdr:to>
    <xdr:sp macro="" textlink="">
      <xdr:nvSpPr>
        <xdr:cNvPr id="60781" name="Oval 376">
          <a:extLst>
            <a:ext uri="{FF2B5EF4-FFF2-40B4-BE49-F238E27FC236}">
              <a16:creationId xmlns:a16="http://schemas.microsoft.com/office/drawing/2014/main" id="{00000000-0008-0000-0200-00006DED0000}"/>
            </a:ext>
          </a:extLst>
        </xdr:cNvPr>
        <xdr:cNvSpPr>
          <a:spLocks noChangeArrowheads="1"/>
        </xdr:cNvSpPr>
      </xdr:nvSpPr>
      <xdr:spPr bwMode="auto">
        <a:xfrm>
          <a:off x="6343650" y="6315075"/>
          <a:ext cx="152400" cy="123825"/>
        </a:xfrm>
        <a:prstGeom prst="ellipse">
          <a:avLst/>
        </a:prstGeom>
        <a:solidFill>
          <a:srgbClr val="FFFFFF"/>
        </a:solidFill>
        <a:ln w="9525">
          <a:solidFill>
            <a:srgbClr val="000000"/>
          </a:solidFill>
          <a:round/>
          <a:headEnd/>
          <a:tailEnd/>
        </a:ln>
      </xdr:spPr>
    </xdr:sp>
    <xdr:clientData/>
  </xdr:twoCellAnchor>
  <xdr:twoCellAnchor>
    <xdr:from>
      <xdr:col>7</xdr:col>
      <xdr:colOff>19050</xdr:colOff>
      <xdr:row>28</xdr:row>
      <xdr:rowOff>171450</xdr:rowOff>
    </xdr:from>
    <xdr:to>
      <xdr:col>7</xdr:col>
      <xdr:colOff>114300</xdr:colOff>
      <xdr:row>29</xdr:row>
      <xdr:rowOff>76200</xdr:rowOff>
    </xdr:to>
    <xdr:sp macro="" textlink="">
      <xdr:nvSpPr>
        <xdr:cNvPr id="60782" name="Oval 377">
          <a:extLst>
            <a:ext uri="{FF2B5EF4-FFF2-40B4-BE49-F238E27FC236}">
              <a16:creationId xmlns:a16="http://schemas.microsoft.com/office/drawing/2014/main" id="{00000000-0008-0000-0200-00006EED0000}"/>
            </a:ext>
          </a:extLst>
        </xdr:cNvPr>
        <xdr:cNvSpPr>
          <a:spLocks noChangeArrowheads="1"/>
        </xdr:cNvSpPr>
      </xdr:nvSpPr>
      <xdr:spPr bwMode="auto">
        <a:xfrm>
          <a:off x="6448425" y="6238875"/>
          <a:ext cx="95250" cy="85725"/>
        </a:xfrm>
        <a:prstGeom prst="ellipse">
          <a:avLst/>
        </a:prstGeom>
        <a:solidFill>
          <a:srgbClr val="FFFFFF"/>
        </a:solidFill>
        <a:ln w="9525">
          <a:solidFill>
            <a:srgbClr val="000000"/>
          </a:solidFill>
          <a:round/>
          <a:headEnd/>
          <a:tailEnd/>
        </a:ln>
      </xdr:spPr>
    </xdr:sp>
    <xdr:clientData/>
  </xdr:twoCellAnchor>
  <xdr:twoCellAnchor>
    <xdr:from>
      <xdr:col>7</xdr:col>
      <xdr:colOff>171450</xdr:colOff>
      <xdr:row>28</xdr:row>
      <xdr:rowOff>47625</xdr:rowOff>
    </xdr:from>
    <xdr:to>
      <xdr:col>7</xdr:col>
      <xdr:colOff>285750</xdr:colOff>
      <xdr:row>28</xdr:row>
      <xdr:rowOff>171450</xdr:rowOff>
    </xdr:to>
    <xdr:sp macro="" textlink="">
      <xdr:nvSpPr>
        <xdr:cNvPr id="60783" name="Oval 378">
          <a:extLst>
            <a:ext uri="{FF2B5EF4-FFF2-40B4-BE49-F238E27FC236}">
              <a16:creationId xmlns:a16="http://schemas.microsoft.com/office/drawing/2014/main" id="{00000000-0008-0000-0200-00006FED0000}"/>
            </a:ext>
          </a:extLst>
        </xdr:cNvPr>
        <xdr:cNvSpPr>
          <a:spLocks noChangeArrowheads="1"/>
        </xdr:cNvSpPr>
      </xdr:nvSpPr>
      <xdr:spPr bwMode="auto">
        <a:xfrm>
          <a:off x="6600825" y="6115050"/>
          <a:ext cx="114300" cy="123825"/>
        </a:xfrm>
        <a:prstGeom prst="ellipse">
          <a:avLst/>
        </a:prstGeom>
        <a:solidFill>
          <a:srgbClr val="FFFFFF"/>
        </a:solidFill>
        <a:ln w="9525">
          <a:solidFill>
            <a:srgbClr val="000000"/>
          </a:solidFill>
          <a:round/>
          <a:headEnd/>
          <a:tailEnd/>
        </a:ln>
      </xdr:spPr>
    </xdr:sp>
    <xdr:clientData/>
  </xdr:twoCellAnchor>
  <xdr:twoCellAnchor>
    <xdr:from>
      <xdr:col>7</xdr:col>
      <xdr:colOff>95250</xdr:colOff>
      <xdr:row>29</xdr:row>
      <xdr:rowOff>0</xdr:rowOff>
    </xdr:from>
    <xdr:to>
      <xdr:col>7</xdr:col>
      <xdr:colOff>209550</xdr:colOff>
      <xdr:row>29</xdr:row>
      <xdr:rowOff>123825</xdr:rowOff>
    </xdr:to>
    <xdr:sp macro="" textlink="">
      <xdr:nvSpPr>
        <xdr:cNvPr id="60784" name="Oval 379">
          <a:extLst>
            <a:ext uri="{FF2B5EF4-FFF2-40B4-BE49-F238E27FC236}">
              <a16:creationId xmlns:a16="http://schemas.microsoft.com/office/drawing/2014/main" id="{00000000-0008-0000-0200-000070ED0000}"/>
            </a:ext>
          </a:extLst>
        </xdr:cNvPr>
        <xdr:cNvSpPr>
          <a:spLocks noChangeArrowheads="1"/>
        </xdr:cNvSpPr>
      </xdr:nvSpPr>
      <xdr:spPr bwMode="auto">
        <a:xfrm>
          <a:off x="6524625" y="6248400"/>
          <a:ext cx="114300" cy="123825"/>
        </a:xfrm>
        <a:prstGeom prst="ellipse">
          <a:avLst/>
        </a:prstGeom>
        <a:solidFill>
          <a:srgbClr val="FFFFFF"/>
        </a:solidFill>
        <a:ln w="9525">
          <a:solidFill>
            <a:srgbClr val="000000"/>
          </a:solidFill>
          <a:round/>
          <a:headEnd/>
          <a:tailEnd/>
        </a:ln>
      </xdr:spPr>
    </xdr:sp>
    <xdr:clientData/>
  </xdr:twoCellAnchor>
  <xdr:twoCellAnchor>
    <xdr:from>
      <xdr:col>6</xdr:col>
      <xdr:colOff>9525</xdr:colOff>
      <xdr:row>28</xdr:row>
      <xdr:rowOff>161925</xdr:rowOff>
    </xdr:from>
    <xdr:to>
      <xdr:col>6</xdr:col>
      <xdr:colOff>95250</xdr:colOff>
      <xdr:row>29</xdr:row>
      <xdr:rowOff>85725</xdr:rowOff>
    </xdr:to>
    <xdr:sp macro="" textlink="">
      <xdr:nvSpPr>
        <xdr:cNvPr id="60785" name="Oval 380">
          <a:extLst>
            <a:ext uri="{FF2B5EF4-FFF2-40B4-BE49-F238E27FC236}">
              <a16:creationId xmlns:a16="http://schemas.microsoft.com/office/drawing/2014/main" id="{00000000-0008-0000-0200-000071ED0000}"/>
            </a:ext>
          </a:extLst>
        </xdr:cNvPr>
        <xdr:cNvSpPr>
          <a:spLocks noChangeArrowheads="1"/>
        </xdr:cNvSpPr>
      </xdr:nvSpPr>
      <xdr:spPr bwMode="auto">
        <a:xfrm>
          <a:off x="5476875" y="6229350"/>
          <a:ext cx="85725" cy="104775"/>
        </a:xfrm>
        <a:prstGeom prst="ellipse">
          <a:avLst/>
        </a:prstGeom>
        <a:solidFill>
          <a:srgbClr val="FFFFFF"/>
        </a:solidFill>
        <a:ln w="9525">
          <a:solidFill>
            <a:srgbClr val="000000"/>
          </a:solidFill>
          <a:round/>
          <a:headEnd/>
          <a:tailEnd/>
        </a:ln>
      </xdr:spPr>
    </xdr:sp>
    <xdr:clientData/>
  </xdr:twoCellAnchor>
  <xdr:twoCellAnchor>
    <xdr:from>
      <xdr:col>2</xdr:col>
      <xdr:colOff>581025</xdr:colOff>
      <xdr:row>21</xdr:row>
      <xdr:rowOff>9525</xdr:rowOff>
    </xdr:from>
    <xdr:to>
      <xdr:col>2</xdr:col>
      <xdr:colOff>685800</xdr:colOff>
      <xdr:row>21</xdr:row>
      <xdr:rowOff>104775</xdr:rowOff>
    </xdr:to>
    <xdr:sp macro="" textlink="">
      <xdr:nvSpPr>
        <xdr:cNvPr id="60786" name="Oval 381">
          <a:extLst>
            <a:ext uri="{FF2B5EF4-FFF2-40B4-BE49-F238E27FC236}">
              <a16:creationId xmlns:a16="http://schemas.microsoft.com/office/drawing/2014/main" id="{00000000-0008-0000-0200-000072ED0000}"/>
            </a:ext>
          </a:extLst>
        </xdr:cNvPr>
        <xdr:cNvSpPr>
          <a:spLocks noChangeArrowheads="1"/>
        </xdr:cNvSpPr>
      </xdr:nvSpPr>
      <xdr:spPr bwMode="auto">
        <a:xfrm>
          <a:off x="2124075" y="4676775"/>
          <a:ext cx="104775" cy="95250"/>
        </a:xfrm>
        <a:prstGeom prst="ellipse">
          <a:avLst/>
        </a:prstGeom>
        <a:solidFill>
          <a:srgbClr val="FFFFFF"/>
        </a:solidFill>
        <a:ln w="9525">
          <a:solidFill>
            <a:srgbClr val="000000"/>
          </a:solidFill>
          <a:round/>
          <a:headEnd/>
          <a:tailEnd/>
        </a:ln>
      </xdr:spPr>
    </xdr:sp>
    <xdr:clientData/>
  </xdr:twoCellAnchor>
  <xdr:twoCellAnchor>
    <xdr:from>
      <xdr:col>2</xdr:col>
      <xdr:colOff>685800</xdr:colOff>
      <xdr:row>21</xdr:row>
      <xdr:rowOff>0</xdr:rowOff>
    </xdr:from>
    <xdr:to>
      <xdr:col>2</xdr:col>
      <xdr:colOff>781050</xdr:colOff>
      <xdr:row>21</xdr:row>
      <xdr:rowOff>95250</xdr:rowOff>
    </xdr:to>
    <xdr:sp macro="" textlink="">
      <xdr:nvSpPr>
        <xdr:cNvPr id="60787" name="Oval 382">
          <a:extLst>
            <a:ext uri="{FF2B5EF4-FFF2-40B4-BE49-F238E27FC236}">
              <a16:creationId xmlns:a16="http://schemas.microsoft.com/office/drawing/2014/main" id="{00000000-0008-0000-0200-000073ED0000}"/>
            </a:ext>
          </a:extLst>
        </xdr:cNvPr>
        <xdr:cNvSpPr>
          <a:spLocks noChangeArrowheads="1"/>
        </xdr:cNvSpPr>
      </xdr:nvSpPr>
      <xdr:spPr bwMode="auto">
        <a:xfrm>
          <a:off x="2228850" y="4667250"/>
          <a:ext cx="95250" cy="95250"/>
        </a:xfrm>
        <a:prstGeom prst="ellipse">
          <a:avLst/>
        </a:prstGeom>
        <a:solidFill>
          <a:srgbClr val="FFFFFF"/>
        </a:solidFill>
        <a:ln w="9525">
          <a:solidFill>
            <a:srgbClr val="000000"/>
          </a:solidFill>
          <a:round/>
          <a:headEnd/>
          <a:tailEnd/>
        </a:ln>
      </xdr:spPr>
    </xdr:sp>
    <xdr:clientData/>
  </xdr:twoCellAnchor>
  <xdr:twoCellAnchor>
    <xdr:from>
      <xdr:col>2</xdr:col>
      <xdr:colOff>571500</xdr:colOff>
      <xdr:row>21</xdr:row>
      <xdr:rowOff>95250</xdr:rowOff>
    </xdr:from>
    <xdr:to>
      <xdr:col>2</xdr:col>
      <xdr:colOff>695325</xdr:colOff>
      <xdr:row>22</xdr:row>
      <xdr:rowOff>9525</xdr:rowOff>
    </xdr:to>
    <xdr:sp macro="" textlink="">
      <xdr:nvSpPr>
        <xdr:cNvPr id="60788" name="Oval 383">
          <a:extLst>
            <a:ext uri="{FF2B5EF4-FFF2-40B4-BE49-F238E27FC236}">
              <a16:creationId xmlns:a16="http://schemas.microsoft.com/office/drawing/2014/main" id="{00000000-0008-0000-0200-000074ED0000}"/>
            </a:ext>
          </a:extLst>
        </xdr:cNvPr>
        <xdr:cNvSpPr>
          <a:spLocks noChangeArrowheads="1"/>
        </xdr:cNvSpPr>
      </xdr:nvSpPr>
      <xdr:spPr bwMode="auto">
        <a:xfrm>
          <a:off x="2114550" y="4762500"/>
          <a:ext cx="123825" cy="123825"/>
        </a:xfrm>
        <a:prstGeom prst="ellipse">
          <a:avLst/>
        </a:prstGeom>
        <a:solidFill>
          <a:srgbClr val="FFFFFF"/>
        </a:solidFill>
        <a:ln w="9525">
          <a:solidFill>
            <a:srgbClr val="000000"/>
          </a:solidFill>
          <a:round/>
          <a:headEnd/>
          <a:tailEnd/>
        </a:ln>
      </xdr:spPr>
    </xdr:sp>
    <xdr:clientData/>
  </xdr:twoCellAnchor>
  <xdr:twoCellAnchor>
    <xdr:from>
      <xdr:col>2</xdr:col>
      <xdr:colOff>762000</xdr:colOff>
      <xdr:row>21</xdr:row>
      <xdr:rowOff>66675</xdr:rowOff>
    </xdr:from>
    <xdr:to>
      <xdr:col>2</xdr:col>
      <xdr:colOff>866775</xdr:colOff>
      <xdr:row>22</xdr:row>
      <xdr:rowOff>9525</xdr:rowOff>
    </xdr:to>
    <xdr:sp macro="" textlink="">
      <xdr:nvSpPr>
        <xdr:cNvPr id="60789" name="Oval 384">
          <a:extLst>
            <a:ext uri="{FF2B5EF4-FFF2-40B4-BE49-F238E27FC236}">
              <a16:creationId xmlns:a16="http://schemas.microsoft.com/office/drawing/2014/main" id="{00000000-0008-0000-0200-000075ED0000}"/>
            </a:ext>
          </a:extLst>
        </xdr:cNvPr>
        <xdr:cNvSpPr>
          <a:spLocks noChangeArrowheads="1"/>
        </xdr:cNvSpPr>
      </xdr:nvSpPr>
      <xdr:spPr bwMode="auto">
        <a:xfrm>
          <a:off x="2305050" y="4733925"/>
          <a:ext cx="104775" cy="152400"/>
        </a:xfrm>
        <a:prstGeom prst="ellipse">
          <a:avLst/>
        </a:prstGeom>
        <a:solidFill>
          <a:srgbClr val="FFFFFF"/>
        </a:solidFill>
        <a:ln w="9525">
          <a:solidFill>
            <a:srgbClr val="000000"/>
          </a:solidFill>
          <a:round/>
          <a:headEnd/>
          <a:tailEnd/>
        </a:ln>
      </xdr:spPr>
    </xdr:sp>
    <xdr:clientData/>
  </xdr:twoCellAnchor>
  <xdr:twoCellAnchor>
    <xdr:from>
      <xdr:col>2</xdr:col>
      <xdr:colOff>847725</xdr:colOff>
      <xdr:row>21</xdr:row>
      <xdr:rowOff>9525</xdr:rowOff>
    </xdr:from>
    <xdr:to>
      <xdr:col>2</xdr:col>
      <xdr:colOff>952500</xdr:colOff>
      <xdr:row>21</xdr:row>
      <xdr:rowOff>85725</xdr:rowOff>
    </xdr:to>
    <xdr:sp macro="" textlink="">
      <xdr:nvSpPr>
        <xdr:cNvPr id="60790" name="Oval 385">
          <a:extLst>
            <a:ext uri="{FF2B5EF4-FFF2-40B4-BE49-F238E27FC236}">
              <a16:creationId xmlns:a16="http://schemas.microsoft.com/office/drawing/2014/main" id="{00000000-0008-0000-0200-000076ED0000}"/>
            </a:ext>
          </a:extLst>
        </xdr:cNvPr>
        <xdr:cNvSpPr>
          <a:spLocks noChangeArrowheads="1"/>
        </xdr:cNvSpPr>
      </xdr:nvSpPr>
      <xdr:spPr bwMode="auto">
        <a:xfrm>
          <a:off x="2390775" y="4676775"/>
          <a:ext cx="104775" cy="76200"/>
        </a:xfrm>
        <a:prstGeom prst="ellipse">
          <a:avLst/>
        </a:prstGeom>
        <a:solidFill>
          <a:srgbClr val="FFFFFF"/>
        </a:solidFill>
        <a:ln w="9525">
          <a:solidFill>
            <a:srgbClr val="000000"/>
          </a:solidFill>
          <a:round/>
          <a:headEnd/>
          <a:tailEnd/>
        </a:ln>
      </xdr:spPr>
    </xdr:sp>
    <xdr:clientData/>
  </xdr:twoCellAnchor>
  <xdr:twoCellAnchor>
    <xdr:from>
      <xdr:col>2</xdr:col>
      <xdr:colOff>866775</xdr:colOff>
      <xdr:row>21</xdr:row>
      <xdr:rowOff>95250</xdr:rowOff>
    </xdr:from>
    <xdr:to>
      <xdr:col>3</xdr:col>
      <xdr:colOff>0</xdr:colOff>
      <xdr:row>22</xdr:row>
      <xdr:rowOff>9525</xdr:rowOff>
    </xdr:to>
    <xdr:sp macro="" textlink="">
      <xdr:nvSpPr>
        <xdr:cNvPr id="60791" name="Oval 386">
          <a:extLst>
            <a:ext uri="{FF2B5EF4-FFF2-40B4-BE49-F238E27FC236}">
              <a16:creationId xmlns:a16="http://schemas.microsoft.com/office/drawing/2014/main" id="{00000000-0008-0000-0200-000077ED0000}"/>
            </a:ext>
          </a:extLst>
        </xdr:cNvPr>
        <xdr:cNvSpPr>
          <a:spLocks noChangeArrowheads="1"/>
        </xdr:cNvSpPr>
      </xdr:nvSpPr>
      <xdr:spPr bwMode="auto">
        <a:xfrm>
          <a:off x="2409825" y="4762500"/>
          <a:ext cx="95250" cy="123825"/>
        </a:xfrm>
        <a:prstGeom prst="ellipse">
          <a:avLst/>
        </a:prstGeom>
        <a:solidFill>
          <a:srgbClr val="FFFFFF"/>
        </a:solidFill>
        <a:ln w="9525">
          <a:solidFill>
            <a:srgbClr val="000000"/>
          </a:solidFill>
          <a:round/>
          <a:headEnd/>
          <a:tailEnd/>
        </a:ln>
      </xdr:spPr>
    </xdr:sp>
    <xdr:clientData/>
  </xdr:twoCellAnchor>
  <xdr:twoCellAnchor>
    <xdr:from>
      <xdr:col>3</xdr:col>
      <xdr:colOff>9525</xdr:colOff>
      <xdr:row>21</xdr:row>
      <xdr:rowOff>85725</xdr:rowOff>
    </xdr:from>
    <xdr:to>
      <xdr:col>3</xdr:col>
      <xdr:colOff>114300</xdr:colOff>
      <xdr:row>22</xdr:row>
      <xdr:rowOff>9525</xdr:rowOff>
    </xdr:to>
    <xdr:sp macro="" textlink="">
      <xdr:nvSpPr>
        <xdr:cNvPr id="60792" name="Oval 387">
          <a:extLst>
            <a:ext uri="{FF2B5EF4-FFF2-40B4-BE49-F238E27FC236}">
              <a16:creationId xmlns:a16="http://schemas.microsoft.com/office/drawing/2014/main" id="{00000000-0008-0000-0200-000078ED0000}"/>
            </a:ext>
          </a:extLst>
        </xdr:cNvPr>
        <xdr:cNvSpPr>
          <a:spLocks noChangeArrowheads="1"/>
        </xdr:cNvSpPr>
      </xdr:nvSpPr>
      <xdr:spPr bwMode="auto">
        <a:xfrm>
          <a:off x="2514600" y="4752975"/>
          <a:ext cx="104775" cy="133350"/>
        </a:xfrm>
        <a:prstGeom prst="ellipse">
          <a:avLst/>
        </a:prstGeom>
        <a:solidFill>
          <a:srgbClr val="FFFFFF"/>
        </a:solidFill>
        <a:ln w="9525">
          <a:solidFill>
            <a:srgbClr val="000000"/>
          </a:solidFill>
          <a:round/>
          <a:headEnd/>
          <a:tailEnd/>
        </a:ln>
      </xdr:spPr>
    </xdr:sp>
    <xdr:clientData/>
  </xdr:twoCellAnchor>
  <xdr:twoCellAnchor>
    <xdr:from>
      <xdr:col>2</xdr:col>
      <xdr:colOff>685800</xdr:colOff>
      <xdr:row>21</xdr:row>
      <xdr:rowOff>104775</xdr:rowOff>
    </xdr:from>
    <xdr:to>
      <xdr:col>2</xdr:col>
      <xdr:colOff>771525</xdr:colOff>
      <xdr:row>22</xdr:row>
      <xdr:rowOff>9525</xdr:rowOff>
    </xdr:to>
    <xdr:sp macro="" textlink="">
      <xdr:nvSpPr>
        <xdr:cNvPr id="60793" name="Oval 388">
          <a:extLst>
            <a:ext uri="{FF2B5EF4-FFF2-40B4-BE49-F238E27FC236}">
              <a16:creationId xmlns:a16="http://schemas.microsoft.com/office/drawing/2014/main" id="{00000000-0008-0000-0200-000079ED0000}"/>
            </a:ext>
          </a:extLst>
        </xdr:cNvPr>
        <xdr:cNvSpPr>
          <a:spLocks noChangeArrowheads="1"/>
        </xdr:cNvSpPr>
      </xdr:nvSpPr>
      <xdr:spPr bwMode="auto">
        <a:xfrm>
          <a:off x="2228850" y="4772025"/>
          <a:ext cx="85725" cy="114300"/>
        </a:xfrm>
        <a:prstGeom prst="ellipse">
          <a:avLst/>
        </a:prstGeom>
        <a:solidFill>
          <a:srgbClr val="FFFFFF"/>
        </a:solidFill>
        <a:ln w="9525">
          <a:solidFill>
            <a:srgbClr val="000000"/>
          </a:solidFill>
          <a:round/>
          <a:headEnd/>
          <a:tailEnd/>
        </a:ln>
      </xdr:spPr>
    </xdr:sp>
    <xdr:clientData/>
  </xdr:twoCellAnchor>
  <xdr:twoCellAnchor>
    <xdr:from>
      <xdr:col>2</xdr:col>
      <xdr:colOff>495300</xdr:colOff>
      <xdr:row>21</xdr:row>
      <xdr:rowOff>0</xdr:rowOff>
    </xdr:from>
    <xdr:to>
      <xdr:col>2</xdr:col>
      <xdr:colOff>590550</xdr:colOff>
      <xdr:row>21</xdr:row>
      <xdr:rowOff>76200</xdr:rowOff>
    </xdr:to>
    <xdr:sp macro="" textlink="">
      <xdr:nvSpPr>
        <xdr:cNvPr id="60794" name="Oval 389">
          <a:extLst>
            <a:ext uri="{FF2B5EF4-FFF2-40B4-BE49-F238E27FC236}">
              <a16:creationId xmlns:a16="http://schemas.microsoft.com/office/drawing/2014/main" id="{00000000-0008-0000-0200-00007AED0000}"/>
            </a:ext>
          </a:extLst>
        </xdr:cNvPr>
        <xdr:cNvSpPr>
          <a:spLocks noChangeArrowheads="1"/>
        </xdr:cNvSpPr>
      </xdr:nvSpPr>
      <xdr:spPr bwMode="auto">
        <a:xfrm>
          <a:off x="2038350" y="4667250"/>
          <a:ext cx="95250" cy="76200"/>
        </a:xfrm>
        <a:prstGeom prst="ellipse">
          <a:avLst/>
        </a:prstGeom>
        <a:solidFill>
          <a:srgbClr val="FFFFFF"/>
        </a:solidFill>
        <a:ln w="9525">
          <a:solidFill>
            <a:srgbClr val="000000"/>
          </a:solidFill>
          <a:round/>
          <a:headEnd/>
          <a:tailEnd/>
        </a:ln>
      </xdr:spPr>
    </xdr:sp>
    <xdr:clientData/>
  </xdr:twoCellAnchor>
  <xdr:twoCellAnchor>
    <xdr:from>
      <xdr:col>2</xdr:col>
      <xdr:colOff>762000</xdr:colOff>
      <xdr:row>21</xdr:row>
      <xdr:rowOff>0</xdr:rowOff>
    </xdr:from>
    <xdr:to>
      <xdr:col>2</xdr:col>
      <xdr:colOff>857250</xdr:colOff>
      <xdr:row>21</xdr:row>
      <xdr:rowOff>85725</xdr:rowOff>
    </xdr:to>
    <xdr:sp macro="" textlink="">
      <xdr:nvSpPr>
        <xdr:cNvPr id="60795" name="Oval 390">
          <a:extLst>
            <a:ext uri="{FF2B5EF4-FFF2-40B4-BE49-F238E27FC236}">
              <a16:creationId xmlns:a16="http://schemas.microsoft.com/office/drawing/2014/main" id="{00000000-0008-0000-0200-00007BED0000}"/>
            </a:ext>
          </a:extLst>
        </xdr:cNvPr>
        <xdr:cNvSpPr>
          <a:spLocks noChangeArrowheads="1"/>
        </xdr:cNvSpPr>
      </xdr:nvSpPr>
      <xdr:spPr bwMode="auto">
        <a:xfrm>
          <a:off x="2305050" y="4667250"/>
          <a:ext cx="95250" cy="85725"/>
        </a:xfrm>
        <a:prstGeom prst="ellipse">
          <a:avLst/>
        </a:prstGeom>
        <a:solidFill>
          <a:srgbClr val="FFFFFF"/>
        </a:solidFill>
        <a:ln w="9525">
          <a:solidFill>
            <a:srgbClr val="000000"/>
          </a:solidFill>
          <a:round/>
          <a:headEnd/>
          <a:tailEnd/>
        </a:ln>
      </xdr:spPr>
    </xdr:sp>
    <xdr:clientData/>
  </xdr:twoCellAnchor>
  <xdr:twoCellAnchor>
    <xdr:from>
      <xdr:col>2</xdr:col>
      <xdr:colOff>914400</xdr:colOff>
      <xdr:row>21</xdr:row>
      <xdr:rowOff>66675</xdr:rowOff>
    </xdr:from>
    <xdr:to>
      <xdr:col>3</xdr:col>
      <xdr:colOff>28575</xdr:colOff>
      <xdr:row>21</xdr:row>
      <xdr:rowOff>142875</xdr:rowOff>
    </xdr:to>
    <xdr:sp macro="" textlink="">
      <xdr:nvSpPr>
        <xdr:cNvPr id="60796" name="Oval 391">
          <a:extLst>
            <a:ext uri="{FF2B5EF4-FFF2-40B4-BE49-F238E27FC236}">
              <a16:creationId xmlns:a16="http://schemas.microsoft.com/office/drawing/2014/main" id="{00000000-0008-0000-0200-00007CED0000}"/>
            </a:ext>
          </a:extLst>
        </xdr:cNvPr>
        <xdr:cNvSpPr>
          <a:spLocks noChangeArrowheads="1"/>
        </xdr:cNvSpPr>
      </xdr:nvSpPr>
      <xdr:spPr bwMode="auto">
        <a:xfrm>
          <a:off x="2457450" y="4733925"/>
          <a:ext cx="76200" cy="76200"/>
        </a:xfrm>
        <a:prstGeom prst="ellipse">
          <a:avLst/>
        </a:prstGeom>
        <a:solidFill>
          <a:srgbClr val="FFFFFF"/>
        </a:solidFill>
        <a:ln w="9525">
          <a:solidFill>
            <a:srgbClr val="000000"/>
          </a:solidFill>
          <a:round/>
          <a:headEnd/>
          <a:tailEnd/>
        </a:ln>
      </xdr:spPr>
    </xdr:sp>
    <xdr:clientData/>
  </xdr:twoCellAnchor>
  <xdr:twoCellAnchor>
    <xdr:from>
      <xdr:col>7</xdr:col>
      <xdr:colOff>228600</xdr:colOff>
      <xdr:row>28</xdr:row>
      <xdr:rowOff>0</xdr:rowOff>
    </xdr:from>
    <xdr:to>
      <xdr:col>7</xdr:col>
      <xdr:colOff>304800</xdr:colOff>
      <xdr:row>28</xdr:row>
      <xdr:rowOff>76200</xdr:rowOff>
    </xdr:to>
    <xdr:sp macro="" textlink="">
      <xdr:nvSpPr>
        <xdr:cNvPr id="60797" name="Oval 392">
          <a:extLst>
            <a:ext uri="{FF2B5EF4-FFF2-40B4-BE49-F238E27FC236}">
              <a16:creationId xmlns:a16="http://schemas.microsoft.com/office/drawing/2014/main" id="{00000000-0008-0000-0200-00007DED0000}"/>
            </a:ext>
          </a:extLst>
        </xdr:cNvPr>
        <xdr:cNvSpPr>
          <a:spLocks noChangeArrowheads="1"/>
        </xdr:cNvSpPr>
      </xdr:nvSpPr>
      <xdr:spPr bwMode="auto">
        <a:xfrm>
          <a:off x="6657975" y="6067425"/>
          <a:ext cx="76200" cy="76200"/>
        </a:xfrm>
        <a:prstGeom prst="ellipse">
          <a:avLst/>
        </a:prstGeom>
        <a:solidFill>
          <a:srgbClr val="FFFFFF"/>
        </a:solidFill>
        <a:ln w="9525">
          <a:solidFill>
            <a:srgbClr val="000000"/>
          </a:solidFill>
          <a:round/>
          <a:headEnd/>
          <a:tailEnd/>
        </a:ln>
      </xdr:spPr>
    </xdr:sp>
    <xdr:clientData/>
  </xdr:twoCellAnchor>
  <xdr:twoCellAnchor>
    <xdr:from>
      <xdr:col>7</xdr:col>
      <xdr:colOff>133350</xdr:colOff>
      <xdr:row>28</xdr:row>
      <xdr:rowOff>104775</xdr:rowOff>
    </xdr:from>
    <xdr:to>
      <xdr:col>7</xdr:col>
      <xdr:colOff>209550</xdr:colOff>
      <xdr:row>29</xdr:row>
      <xdr:rowOff>0</xdr:rowOff>
    </xdr:to>
    <xdr:sp macro="" textlink="">
      <xdr:nvSpPr>
        <xdr:cNvPr id="60798" name="Oval 393">
          <a:extLst>
            <a:ext uri="{FF2B5EF4-FFF2-40B4-BE49-F238E27FC236}">
              <a16:creationId xmlns:a16="http://schemas.microsoft.com/office/drawing/2014/main" id="{00000000-0008-0000-0200-00007EED0000}"/>
            </a:ext>
          </a:extLst>
        </xdr:cNvPr>
        <xdr:cNvSpPr>
          <a:spLocks noChangeArrowheads="1"/>
        </xdr:cNvSpPr>
      </xdr:nvSpPr>
      <xdr:spPr bwMode="auto">
        <a:xfrm>
          <a:off x="6562725" y="6172200"/>
          <a:ext cx="76200" cy="76200"/>
        </a:xfrm>
        <a:prstGeom prst="ellipse">
          <a:avLst/>
        </a:prstGeom>
        <a:solidFill>
          <a:srgbClr val="FFFFFF"/>
        </a:solidFill>
        <a:ln w="9525">
          <a:solidFill>
            <a:srgbClr val="000000"/>
          </a:solidFill>
          <a:round/>
          <a:headEnd/>
          <a:tailEnd/>
        </a:ln>
      </xdr:spPr>
    </xdr:sp>
    <xdr:clientData/>
  </xdr:twoCellAnchor>
  <xdr:twoCellAnchor>
    <xdr:from>
      <xdr:col>7</xdr:col>
      <xdr:colOff>171450</xdr:colOff>
      <xdr:row>28</xdr:row>
      <xdr:rowOff>123825</xdr:rowOff>
    </xdr:from>
    <xdr:to>
      <xdr:col>7</xdr:col>
      <xdr:colOff>285750</xdr:colOff>
      <xdr:row>29</xdr:row>
      <xdr:rowOff>38100</xdr:rowOff>
    </xdr:to>
    <xdr:sp macro="" textlink="">
      <xdr:nvSpPr>
        <xdr:cNvPr id="60799" name="Oval 394">
          <a:extLst>
            <a:ext uri="{FF2B5EF4-FFF2-40B4-BE49-F238E27FC236}">
              <a16:creationId xmlns:a16="http://schemas.microsoft.com/office/drawing/2014/main" id="{00000000-0008-0000-0200-00007FED0000}"/>
            </a:ext>
          </a:extLst>
        </xdr:cNvPr>
        <xdr:cNvSpPr>
          <a:spLocks noChangeArrowheads="1"/>
        </xdr:cNvSpPr>
      </xdr:nvSpPr>
      <xdr:spPr bwMode="auto">
        <a:xfrm>
          <a:off x="6600825" y="6191250"/>
          <a:ext cx="114300" cy="95250"/>
        </a:xfrm>
        <a:prstGeom prst="ellipse">
          <a:avLst/>
        </a:prstGeom>
        <a:solidFill>
          <a:srgbClr val="FFFFFF"/>
        </a:solidFill>
        <a:ln w="9525">
          <a:solidFill>
            <a:srgbClr val="000000"/>
          </a:solidFill>
          <a:round/>
          <a:headEnd/>
          <a:tailEnd/>
        </a:ln>
      </xdr:spPr>
    </xdr:sp>
    <xdr:clientData/>
  </xdr:twoCellAnchor>
  <xdr:twoCellAnchor>
    <xdr:from>
      <xdr:col>3</xdr:col>
      <xdr:colOff>885825</xdr:colOff>
      <xdr:row>21</xdr:row>
      <xdr:rowOff>171450</xdr:rowOff>
    </xdr:from>
    <xdr:to>
      <xdr:col>4</xdr:col>
      <xdr:colOff>28575</xdr:colOff>
      <xdr:row>22</xdr:row>
      <xdr:rowOff>85725</xdr:rowOff>
    </xdr:to>
    <xdr:sp macro="" textlink="">
      <xdr:nvSpPr>
        <xdr:cNvPr id="60800" name="Oval 395">
          <a:extLst>
            <a:ext uri="{FF2B5EF4-FFF2-40B4-BE49-F238E27FC236}">
              <a16:creationId xmlns:a16="http://schemas.microsoft.com/office/drawing/2014/main" id="{00000000-0008-0000-0200-000080ED0000}"/>
            </a:ext>
          </a:extLst>
        </xdr:cNvPr>
        <xdr:cNvSpPr>
          <a:spLocks noChangeArrowheads="1"/>
        </xdr:cNvSpPr>
      </xdr:nvSpPr>
      <xdr:spPr bwMode="auto">
        <a:xfrm>
          <a:off x="3390900" y="4838700"/>
          <a:ext cx="104775" cy="123825"/>
        </a:xfrm>
        <a:prstGeom prst="ellipse">
          <a:avLst/>
        </a:prstGeom>
        <a:solidFill>
          <a:srgbClr val="FFFFFF"/>
        </a:solidFill>
        <a:ln w="9525">
          <a:solidFill>
            <a:srgbClr val="000000"/>
          </a:solidFill>
          <a:round/>
          <a:headEnd/>
          <a:tailEnd/>
        </a:ln>
      </xdr:spPr>
    </xdr:sp>
    <xdr:clientData/>
  </xdr:twoCellAnchor>
  <xdr:twoCellAnchor>
    <xdr:from>
      <xdr:col>7</xdr:col>
      <xdr:colOff>66675</xdr:colOff>
      <xdr:row>29</xdr:row>
      <xdr:rowOff>66675</xdr:rowOff>
    </xdr:from>
    <xdr:to>
      <xdr:col>7</xdr:col>
      <xdr:colOff>142875</xdr:colOff>
      <xdr:row>29</xdr:row>
      <xdr:rowOff>161925</xdr:rowOff>
    </xdr:to>
    <xdr:sp macro="" textlink="">
      <xdr:nvSpPr>
        <xdr:cNvPr id="60801" name="Oval 396">
          <a:extLst>
            <a:ext uri="{FF2B5EF4-FFF2-40B4-BE49-F238E27FC236}">
              <a16:creationId xmlns:a16="http://schemas.microsoft.com/office/drawing/2014/main" id="{00000000-0008-0000-0200-000081ED0000}"/>
            </a:ext>
          </a:extLst>
        </xdr:cNvPr>
        <xdr:cNvSpPr>
          <a:spLocks noChangeArrowheads="1"/>
        </xdr:cNvSpPr>
      </xdr:nvSpPr>
      <xdr:spPr bwMode="auto">
        <a:xfrm>
          <a:off x="6496050" y="6315075"/>
          <a:ext cx="76200" cy="95250"/>
        </a:xfrm>
        <a:prstGeom prst="ellipse">
          <a:avLst/>
        </a:prstGeom>
        <a:solidFill>
          <a:srgbClr val="FFFFFF"/>
        </a:solidFill>
        <a:ln w="9525">
          <a:solidFill>
            <a:srgbClr val="000000"/>
          </a:solidFill>
          <a:round/>
          <a:headEnd/>
          <a:tailEnd/>
        </a:ln>
      </xdr:spPr>
    </xdr:sp>
    <xdr:clientData/>
  </xdr:twoCellAnchor>
  <xdr:twoCellAnchor>
    <xdr:from>
      <xdr:col>4</xdr:col>
      <xdr:colOff>828675</xdr:colOff>
      <xdr:row>25</xdr:row>
      <xdr:rowOff>66675</xdr:rowOff>
    </xdr:from>
    <xdr:to>
      <xdr:col>4</xdr:col>
      <xdr:colOff>904875</xdr:colOff>
      <xdr:row>25</xdr:row>
      <xdr:rowOff>180975</xdr:rowOff>
    </xdr:to>
    <xdr:sp macro="" textlink="">
      <xdr:nvSpPr>
        <xdr:cNvPr id="60802" name="Oval 397">
          <a:extLst>
            <a:ext uri="{FF2B5EF4-FFF2-40B4-BE49-F238E27FC236}">
              <a16:creationId xmlns:a16="http://schemas.microsoft.com/office/drawing/2014/main" id="{00000000-0008-0000-0200-000082ED0000}"/>
            </a:ext>
          </a:extLst>
        </xdr:cNvPr>
        <xdr:cNvSpPr>
          <a:spLocks noChangeArrowheads="1"/>
        </xdr:cNvSpPr>
      </xdr:nvSpPr>
      <xdr:spPr bwMode="auto">
        <a:xfrm>
          <a:off x="4295775" y="5562600"/>
          <a:ext cx="76200" cy="114300"/>
        </a:xfrm>
        <a:prstGeom prst="ellipse">
          <a:avLst/>
        </a:prstGeom>
        <a:solidFill>
          <a:srgbClr val="FFFFFF"/>
        </a:solidFill>
        <a:ln w="9525">
          <a:solidFill>
            <a:srgbClr val="000000"/>
          </a:solidFill>
          <a:round/>
          <a:headEnd/>
          <a:tailEnd/>
        </a:ln>
      </xdr:spPr>
    </xdr:sp>
    <xdr:clientData/>
  </xdr:twoCellAnchor>
  <xdr:twoCellAnchor>
    <xdr:from>
      <xdr:col>5</xdr:col>
      <xdr:colOff>47625</xdr:colOff>
      <xdr:row>26</xdr:row>
      <xdr:rowOff>85725</xdr:rowOff>
    </xdr:from>
    <xdr:to>
      <xdr:col>5</xdr:col>
      <xdr:colOff>142875</xdr:colOff>
      <xdr:row>26</xdr:row>
      <xdr:rowOff>190500</xdr:rowOff>
    </xdr:to>
    <xdr:sp macro="" textlink="">
      <xdr:nvSpPr>
        <xdr:cNvPr id="60803" name="Oval 398">
          <a:extLst>
            <a:ext uri="{FF2B5EF4-FFF2-40B4-BE49-F238E27FC236}">
              <a16:creationId xmlns:a16="http://schemas.microsoft.com/office/drawing/2014/main" id="{00000000-0008-0000-0200-000083ED0000}"/>
            </a:ext>
          </a:extLst>
        </xdr:cNvPr>
        <xdr:cNvSpPr>
          <a:spLocks noChangeArrowheads="1"/>
        </xdr:cNvSpPr>
      </xdr:nvSpPr>
      <xdr:spPr bwMode="auto">
        <a:xfrm>
          <a:off x="4552950" y="5772150"/>
          <a:ext cx="95250" cy="104775"/>
        </a:xfrm>
        <a:prstGeom prst="ellipse">
          <a:avLst/>
        </a:prstGeom>
        <a:solidFill>
          <a:srgbClr val="FFFFFF"/>
        </a:solidFill>
        <a:ln w="9525">
          <a:solidFill>
            <a:srgbClr val="000000"/>
          </a:solidFill>
          <a:round/>
          <a:headEnd/>
          <a:tailEnd/>
        </a:ln>
      </xdr:spPr>
    </xdr:sp>
    <xdr:clientData/>
  </xdr:twoCellAnchor>
  <xdr:twoCellAnchor>
    <xdr:from>
      <xdr:col>7</xdr:col>
      <xdr:colOff>85725</xdr:colOff>
      <xdr:row>28</xdr:row>
      <xdr:rowOff>123825</xdr:rowOff>
    </xdr:from>
    <xdr:to>
      <xdr:col>7</xdr:col>
      <xdr:colOff>133350</xdr:colOff>
      <xdr:row>29</xdr:row>
      <xdr:rowOff>0</xdr:rowOff>
    </xdr:to>
    <xdr:sp macro="" textlink="">
      <xdr:nvSpPr>
        <xdr:cNvPr id="60804" name="Oval 399">
          <a:extLst>
            <a:ext uri="{FF2B5EF4-FFF2-40B4-BE49-F238E27FC236}">
              <a16:creationId xmlns:a16="http://schemas.microsoft.com/office/drawing/2014/main" id="{00000000-0008-0000-0200-000084ED0000}"/>
            </a:ext>
          </a:extLst>
        </xdr:cNvPr>
        <xdr:cNvSpPr>
          <a:spLocks noChangeArrowheads="1"/>
        </xdr:cNvSpPr>
      </xdr:nvSpPr>
      <xdr:spPr bwMode="auto">
        <a:xfrm>
          <a:off x="6515100" y="6191250"/>
          <a:ext cx="47625" cy="57150"/>
        </a:xfrm>
        <a:prstGeom prst="ellipse">
          <a:avLst/>
        </a:prstGeom>
        <a:solidFill>
          <a:srgbClr val="FFFFFF"/>
        </a:solidFill>
        <a:ln w="9525">
          <a:solidFill>
            <a:srgbClr val="000000"/>
          </a:solidFill>
          <a:round/>
          <a:headEnd/>
          <a:tailEnd/>
        </a:ln>
      </xdr:spPr>
    </xdr:sp>
    <xdr:clientData/>
  </xdr:twoCellAnchor>
  <xdr:twoCellAnchor>
    <xdr:from>
      <xdr:col>4</xdr:col>
      <xdr:colOff>371475</xdr:colOff>
      <xdr:row>23</xdr:row>
      <xdr:rowOff>123825</xdr:rowOff>
    </xdr:from>
    <xdr:to>
      <xdr:col>4</xdr:col>
      <xdr:colOff>447675</xdr:colOff>
      <xdr:row>24</xdr:row>
      <xdr:rowOff>19050</xdr:rowOff>
    </xdr:to>
    <xdr:sp macro="" textlink="">
      <xdr:nvSpPr>
        <xdr:cNvPr id="60805" name="Oval 400">
          <a:extLst>
            <a:ext uri="{FF2B5EF4-FFF2-40B4-BE49-F238E27FC236}">
              <a16:creationId xmlns:a16="http://schemas.microsoft.com/office/drawing/2014/main" id="{00000000-0008-0000-0200-000085ED0000}"/>
            </a:ext>
          </a:extLst>
        </xdr:cNvPr>
        <xdr:cNvSpPr>
          <a:spLocks noChangeArrowheads="1"/>
        </xdr:cNvSpPr>
      </xdr:nvSpPr>
      <xdr:spPr bwMode="auto">
        <a:xfrm>
          <a:off x="3838575" y="5210175"/>
          <a:ext cx="76200" cy="104775"/>
        </a:xfrm>
        <a:prstGeom prst="ellipse">
          <a:avLst/>
        </a:prstGeom>
        <a:solidFill>
          <a:srgbClr val="FFFFFF"/>
        </a:solidFill>
        <a:ln w="9525">
          <a:solidFill>
            <a:srgbClr val="000000"/>
          </a:solidFill>
          <a:round/>
          <a:headEnd/>
          <a:tailEnd/>
        </a:ln>
      </xdr:spPr>
    </xdr:sp>
    <xdr:clientData/>
  </xdr:twoCellAnchor>
  <xdr:twoCellAnchor>
    <xdr:from>
      <xdr:col>6</xdr:col>
      <xdr:colOff>19050</xdr:colOff>
      <xdr:row>29</xdr:row>
      <xdr:rowOff>76200</xdr:rowOff>
    </xdr:from>
    <xdr:to>
      <xdr:col>6</xdr:col>
      <xdr:colOff>76200</xdr:colOff>
      <xdr:row>30</xdr:row>
      <xdr:rowOff>0</xdr:rowOff>
    </xdr:to>
    <xdr:sp macro="" textlink="">
      <xdr:nvSpPr>
        <xdr:cNvPr id="60806" name="Oval 401">
          <a:extLst>
            <a:ext uri="{FF2B5EF4-FFF2-40B4-BE49-F238E27FC236}">
              <a16:creationId xmlns:a16="http://schemas.microsoft.com/office/drawing/2014/main" id="{00000000-0008-0000-0200-000086ED0000}"/>
            </a:ext>
          </a:extLst>
        </xdr:cNvPr>
        <xdr:cNvSpPr>
          <a:spLocks noChangeArrowheads="1"/>
        </xdr:cNvSpPr>
      </xdr:nvSpPr>
      <xdr:spPr bwMode="auto">
        <a:xfrm>
          <a:off x="5486400" y="6324600"/>
          <a:ext cx="57150" cy="114300"/>
        </a:xfrm>
        <a:prstGeom prst="ellipse">
          <a:avLst/>
        </a:prstGeom>
        <a:solidFill>
          <a:srgbClr val="FFFFFF"/>
        </a:solidFill>
        <a:ln w="9525">
          <a:solidFill>
            <a:srgbClr val="000000"/>
          </a:solidFill>
          <a:round/>
          <a:headEnd/>
          <a:tailEnd/>
        </a:ln>
      </xdr:spPr>
    </xdr:sp>
    <xdr:clientData/>
  </xdr:twoCellAnchor>
  <xdr:twoCellAnchor>
    <xdr:from>
      <xdr:col>7</xdr:col>
      <xdr:colOff>171450</xdr:colOff>
      <xdr:row>29</xdr:row>
      <xdr:rowOff>9525</xdr:rowOff>
    </xdr:from>
    <xdr:to>
      <xdr:col>7</xdr:col>
      <xdr:colOff>257175</xdr:colOff>
      <xdr:row>29</xdr:row>
      <xdr:rowOff>76200</xdr:rowOff>
    </xdr:to>
    <xdr:sp macro="" textlink="">
      <xdr:nvSpPr>
        <xdr:cNvPr id="60807" name="Oval 402">
          <a:extLst>
            <a:ext uri="{FF2B5EF4-FFF2-40B4-BE49-F238E27FC236}">
              <a16:creationId xmlns:a16="http://schemas.microsoft.com/office/drawing/2014/main" id="{00000000-0008-0000-0200-000087ED0000}"/>
            </a:ext>
          </a:extLst>
        </xdr:cNvPr>
        <xdr:cNvSpPr>
          <a:spLocks noChangeArrowheads="1"/>
        </xdr:cNvSpPr>
      </xdr:nvSpPr>
      <xdr:spPr bwMode="auto">
        <a:xfrm>
          <a:off x="6600825" y="6257925"/>
          <a:ext cx="85725" cy="66675"/>
        </a:xfrm>
        <a:prstGeom prst="ellipse">
          <a:avLst/>
        </a:prstGeom>
        <a:solidFill>
          <a:srgbClr val="FFFFFF"/>
        </a:solidFill>
        <a:ln w="9525">
          <a:solidFill>
            <a:srgbClr val="000000"/>
          </a:solidFill>
          <a:round/>
          <a:headEnd/>
          <a:tailEnd/>
        </a:ln>
      </xdr:spPr>
    </xdr:sp>
    <xdr:clientData/>
  </xdr:twoCellAnchor>
  <xdr:twoCellAnchor>
    <xdr:from>
      <xdr:col>3</xdr:col>
      <xdr:colOff>942975</xdr:colOff>
      <xdr:row>22</xdr:row>
      <xdr:rowOff>76200</xdr:rowOff>
    </xdr:from>
    <xdr:to>
      <xdr:col>4</xdr:col>
      <xdr:colOff>38100</xdr:colOff>
      <xdr:row>22</xdr:row>
      <xdr:rowOff>114300</xdr:rowOff>
    </xdr:to>
    <xdr:sp macro="" textlink="">
      <xdr:nvSpPr>
        <xdr:cNvPr id="60808" name="Oval 403">
          <a:extLst>
            <a:ext uri="{FF2B5EF4-FFF2-40B4-BE49-F238E27FC236}">
              <a16:creationId xmlns:a16="http://schemas.microsoft.com/office/drawing/2014/main" id="{00000000-0008-0000-0200-000088ED0000}"/>
            </a:ext>
          </a:extLst>
        </xdr:cNvPr>
        <xdr:cNvSpPr>
          <a:spLocks noChangeArrowheads="1"/>
        </xdr:cNvSpPr>
      </xdr:nvSpPr>
      <xdr:spPr bwMode="auto">
        <a:xfrm>
          <a:off x="3448050" y="4953000"/>
          <a:ext cx="57150" cy="38100"/>
        </a:xfrm>
        <a:prstGeom prst="ellipse">
          <a:avLst/>
        </a:prstGeom>
        <a:solidFill>
          <a:srgbClr val="FFFFFF"/>
        </a:solidFill>
        <a:ln w="9525">
          <a:solidFill>
            <a:srgbClr val="000000"/>
          </a:solidFill>
          <a:round/>
          <a:headEnd/>
          <a:tailEnd/>
        </a:ln>
      </xdr:spPr>
    </xdr:sp>
    <xdr:clientData/>
  </xdr:twoCellAnchor>
  <xdr:twoCellAnchor>
    <xdr:from>
      <xdr:col>5</xdr:col>
      <xdr:colOff>276225</xdr:colOff>
      <xdr:row>27</xdr:row>
      <xdr:rowOff>76200</xdr:rowOff>
    </xdr:from>
    <xdr:to>
      <xdr:col>5</xdr:col>
      <xdr:colOff>314325</xdr:colOff>
      <xdr:row>27</xdr:row>
      <xdr:rowOff>152400</xdr:rowOff>
    </xdr:to>
    <xdr:sp macro="" textlink="">
      <xdr:nvSpPr>
        <xdr:cNvPr id="60809" name="Oval 404">
          <a:extLst>
            <a:ext uri="{FF2B5EF4-FFF2-40B4-BE49-F238E27FC236}">
              <a16:creationId xmlns:a16="http://schemas.microsoft.com/office/drawing/2014/main" id="{00000000-0008-0000-0200-000089ED0000}"/>
            </a:ext>
          </a:extLst>
        </xdr:cNvPr>
        <xdr:cNvSpPr>
          <a:spLocks noChangeArrowheads="1"/>
        </xdr:cNvSpPr>
      </xdr:nvSpPr>
      <xdr:spPr bwMode="auto">
        <a:xfrm>
          <a:off x="4781550" y="5962650"/>
          <a:ext cx="38100" cy="76200"/>
        </a:xfrm>
        <a:prstGeom prst="ellipse">
          <a:avLst/>
        </a:prstGeom>
        <a:solidFill>
          <a:srgbClr val="FFFFFF"/>
        </a:solidFill>
        <a:ln w="9525">
          <a:solidFill>
            <a:srgbClr val="000000"/>
          </a:solidFill>
          <a:round/>
          <a:headEnd/>
          <a:tailEnd/>
        </a:ln>
      </xdr:spPr>
    </xdr:sp>
    <xdr:clientData/>
  </xdr:twoCellAnchor>
  <xdr:twoCellAnchor>
    <xdr:from>
      <xdr:col>5</xdr:col>
      <xdr:colOff>257175</xdr:colOff>
      <xdr:row>26</xdr:row>
      <xdr:rowOff>114300</xdr:rowOff>
    </xdr:from>
    <xdr:to>
      <xdr:col>5</xdr:col>
      <xdr:colOff>295275</xdr:colOff>
      <xdr:row>26</xdr:row>
      <xdr:rowOff>171450</xdr:rowOff>
    </xdr:to>
    <xdr:sp macro="" textlink="">
      <xdr:nvSpPr>
        <xdr:cNvPr id="60810" name="Oval 405">
          <a:extLst>
            <a:ext uri="{FF2B5EF4-FFF2-40B4-BE49-F238E27FC236}">
              <a16:creationId xmlns:a16="http://schemas.microsoft.com/office/drawing/2014/main" id="{00000000-0008-0000-0200-00008AED0000}"/>
            </a:ext>
          </a:extLst>
        </xdr:cNvPr>
        <xdr:cNvSpPr>
          <a:spLocks noChangeArrowheads="1"/>
        </xdr:cNvSpPr>
      </xdr:nvSpPr>
      <xdr:spPr bwMode="auto">
        <a:xfrm>
          <a:off x="4762500" y="5800725"/>
          <a:ext cx="38100" cy="57150"/>
        </a:xfrm>
        <a:prstGeom prst="ellipse">
          <a:avLst/>
        </a:prstGeom>
        <a:solidFill>
          <a:srgbClr val="FFFFFF"/>
        </a:solidFill>
        <a:ln w="9525">
          <a:solidFill>
            <a:srgbClr val="000000"/>
          </a:solidFill>
          <a:round/>
          <a:headEnd/>
          <a:tailEnd/>
        </a:ln>
      </xdr:spPr>
    </xdr:sp>
    <xdr:clientData/>
  </xdr:twoCellAnchor>
  <xdr:twoCellAnchor>
    <xdr:from>
      <xdr:col>5</xdr:col>
      <xdr:colOff>847725</xdr:colOff>
      <xdr:row>28</xdr:row>
      <xdr:rowOff>123825</xdr:rowOff>
    </xdr:from>
    <xdr:to>
      <xdr:col>5</xdr:col>
      <xdr:colOff>904875</xdr:colOff>
      <xdr:row>28</xdr:row>
      <xdr:rowOff>161925</xdr:rowOff>
    </xdr:to>
    <xdr:sp macro="" textlink="">
      <xdr:nvSpPr>
        <xdr:cNvPr id="60811" name="Oval 406">
          <a:extLst>
            <a:ext uri="{FF2B5EF4-FFF2-40B4-BE49-F238E27FC236}">
              <a16:creationId xmlns:a16="http://schemas.microsoft.com/office/drawing/2014/main" id="{00000000-0008-0000-0200-00008BED0000}"/>
            </a:ext>
          </a:extLst>
        </xdr:cNvPr>
        <xdr:cNvSpPr>
          <a:spLocks noChangeArrowheads="1"/>
        </xdr:cNvSpPr>
      </xdr:nvSpPr>
      <xdr:spPr bwMode="auto">
        <a:xfrm>
          <a:off x="5353050" y="6191250"/>
          <a:ext cx="57150" cy="38100"/>
        </a:xfrm>
        <a:prstGeom prst="ellipse">
          <a:avLst/>
        </a:prstGeom>
        <a:solidFill>
          <a:srgbClr val="FFFFFF"/>
        </a:solidFill>
        <a:ln w="9525">
          <a:solidFill>
            <a:srgbClr val="000000"/>
          </a:solidFill>
          <a:round/>
          <a:headEnd/>
          <a:tailEnd/>
        </a:ln>
      </xdr:spPr>
    </xdr:sp>
    <xdr:clientData/>
  </xdr:twoCellAnchor>
  <xdr:twoCellAnchor>
    <xdr:from>
      <xdr:col>4</xdr:col>
      <xdr:colOff>457200</xdr:colOff>
      <xdr:row>23</xdr:row>
      <xdr:rowOff>200025</xdr:rowOff>
    </xdr:from>
    <xdr:to>
      <xdr:col>4</xdr:col>
      <xdr:colOff>533400</xdr:colOff>
      <xdr:row>24</xdr:row>
      <xdr:rowOff>76200</xdr:rowOff>
    </xdr:to>
    <xdr:sp macro="" textlink="">
      <xdr:nvSpPr>
        <xdr:cNvPr id="60812" name="Oval 407">
          <a:extLst>
            <a:ext uri="{FF2B5EF4-FFF2-40B4-BE49-F238E27FC236}">
              <a16:creationId xmlns:a16="http://schemas.microsoft.com/office/drawing/2014/main" id="{00000000-0008-0000-0200-00008CED0000}"/>
            </a:ext>
          </a:extLst>
        </xdr:cNvPr>
        <xdr:cNvSpPr>
          <a:spLocks noChangeArrowheads="1"/>
        </xdr:cNvSpPr>
      </xdr:nvSpPr>
      <xdr:spPr bwMode="auto">
        <a:xfrm>
          <a:off x="3924300" y="5286375"/>
          <a:ext cx="76200" cy="85725"/>
        </a:xfrm>
        <a:prstGeom prst="ellipse">
          <a:avLst/>
        </a:prstGeom>
        <a:solidFill>
          <a:srgbClr val="FFFFFF"/>
        </a:solidFill>
        <a:ln w="9525">
          <a:solidFill>
            <a:srgbClr val="000000"/>
          </a:solidFill>
          <a:round/>
          <a:headEnd/>
          <a:tailEnd/>
        </a:ln>
      </xdr:spPr>
    </xdr:sp>
    <xdr:clientData/>
  </xdr:twoCellAnchor>
  <xdr:twoCellAnchor>
    <xdr:from>
      <xdr:col>4</xdr:col>
      <xdr:colOff>266700</xdr:colOff>
      <xdr:row>24</xdr:row>
      <xdr:rowOff>66675</xdr:rowOff>
    </xdr:from>
    <xdr:to>
      <xdr:col>4</xdr:col>
      <xdr:colOff>485775</xdr:colOff>
      <xdr:row>26</xdr:row>
      <xdr:rowOff>123825</xdr:rowOff>
    </xdr:to>
    <xdr:sp macro="" textlink="">
      <xdr:nvSpPr>
        <xdr:cNvPr id="60813" name="Line 408">
          <a:extLst>
            <a:ext uri="{FF2B5EF4-FFF2-40B4-BE49-F238E27FC236}">
              <a16:creationId xmlns:a16="http://schemas.microsoft.com/office/drawing/2014/main" id="{00000000-0008-0000-0200-00008DED0000}"/>
            </a:ext>
          </a:extLst>
        </xdr:cNvPr>
        <xdr:cNvSpPr>
          <a:spLocks noChangeShapeType="1"/>
        </xdr:cNvSpPr>
      </xdr:nvSpPr>
      <xdr:spPr bwMode="auto">
        <a:xfrm flipV="1">
          <a:off x="3733800" y="5362575"/>
          <a:ext cx="219075" cy="447675"/>
        </a:xfrm>
        <a:prstGeom prst="line">
          <a:avLst/>
        </a:prstGeom>
        <a:noFill/>
        <a:ln w="3175">
          <a:solidFill>
            <a:srgbClr val="000000"/>
          </a:solidFill>
          <a:round/>
          <a:headEnd/>
          <a:tailEnd type="stealth" w="sm" len="med"/>
        </a:ln>
        <a:extLst>
          <a:ext uri="{909E8E84-426E-40DD-AFC4-6F175D3DCCD1}">
            <a14:hiddenFill xmlns:a14="http://schemas.microsoft.com/office/drawing/2010/main">
              <a:noFill/>
            </a14:hiddenFill>
          </a:ext>
        </a:extLst>
      </xdr:spPr>
    </xdr:sp>
    <xdr:clientData/>
  </xdr:twoCellAnchor>
  <xdr:twoCellAnchor>
    <xdr:from>
      <xdr:col>4</xdr:col>
      <xdr:colOff>428625</xdr:colOff>
      <xdr:row>23</xdr:row>
      <xdr:rowOff>114300</xdr:rowOff>
    </xdr:from>
    <xdr:to>
      <xdr:col>4</xdr:col>
      <xdr:colOff>504825</xdr:colOff>
      <xdr:row>24</xdr:row>
      <xdr:rowOff>9525</xdr:rowOff>
    </xdr:to>
    <xdr:sp macro="" textlink="">
      <xdr:nvSpPr>
        <xdr:cNvPr id="60814" name="Oval 409">
          <a:extLst>
            <a:ext uri="{FF2B5EF4-FFF2-40B4-BE49-F238E27FC236}">
              <a16:creationId xmlns:a16="http://schemas.microsoft.com/office/drawing/2014/main" id="{00000000-0008-0000-0200-00008EED0000}"/>
            </a:ext>
          </a:extLst>
        </xdr:cNvPr>
        <xdr:cNvSpPr>
          <a:spLocks noChangeArrowheads="1"/>
        </xdr:cNvSpPr>
      </xdr:nvSpPr>
      <xdr:spPr bwMode="auto">
        <a:xfrm>
          <a:off x="3895725" y="5200650"/>
          <a:ext cx="76200" cy="104775"/>
        </a:xfrm>
        <a:prstGeom prst="ellipse">
          <a:avLst/>
        </a:prstGeom>
        <a:solidFill>
          <a:srgbClr val="FFFFFF"/>
        </a:solidFill>
        <a:ln w="9525">
          <a:solidFill>
            <a:srgbClr val="000000"/>
          </a:solidFill>
          <a:round/>
          <a:headEnd/>
          <a:tailEnd/>
        </a:ln>
      </xdr:spPr>
    </xdr:sp>
    <xdr:clientData/>
  </xdr:twoCellAnchor>
  <xdr:twoCellAnchor>
    <xdr:from>
      <xdr:col>4</xdr:col>
      <xdr:colOff>428625</xdr:colOff>
      <xdr:row>23</xdr:row>
      <xdr:rowOff>57150</xdr:rowOff>
    </xdr:from>
    <xdr:to>
      <xdr:col>4</xdr:col>
      <xdr:colOff>514350</xdr:colOff>
      <xdr:row>23</xdr:row>
      <xdr:rowOff>133350</xdr:rowOff>
    </xdr:to>
    <xdr:sp macro="" textlink="">
      <xdr:nvSpPr>
        <xdr:cNvPr id="60815" name="Oval 410">
          <a:extLst>
            <a:ext uri="{FF2B5EF4-FFF2-40B4-BE49-F238E27FC236}">
              <a16:creationId xmlns:a16="http://schemas.microsoft.com/office/drawing/2014/main" id="{00000000-0008-0000-0200-00008FED0000}"/>
            </a:ext>
          </a:extLst>
        </xdr:cNvPr>
        <xdr:cNvSpPr>
          <a:spLocks noChangeArrowheads="1"/>
        </xdr:cNvSpPr>
      </xdr:nvSpPr>
      <xdr:spPr bwMode="auto">
        <a:xfrm>
          <a:off x="3895725" y="5143500"/>
          <a:ext cx="85725" cy="76200"/>
        </a:xfrm>
        <a:prstGeom prst="ellipse">
          <a:avLst/>
        </a:prstGeom>
        <a:solidFill>
          <a:srgbClr val="FFFFFF"/>
        </a:solidFill>
        <a:ln w="9525">
          <a:solidFill>
            <a:srgbClr val="000000"/>
          </a:solidFill>
          <a:round/>
          <a:headEnd/>
          <a:tailEnd/>
        </a:ln>
      </xdr:spPr>
    </xdr:sp>
    <xdr:clientData/>
  </xdr:twoCellAnchor>
  <xdr:twoCellAnchor>
    <xdr:from>
      <xdr:col>4</xdr:col>
      <xdr:colOff>504825</xdr:colOff>
      <xdr:row>23</xdr:row>
      <xdr:rowOff>57150</xdr:rowOff>
    </xdr:from>
    <xdr:to>
      <xdr:col>4</xdr:col>
      <xdr:colOff>666750</xdr:colOff>
      <xdr:row>23</xdr:row>
      <xdr:rowOff>171450</xdr:rowOff>
    </xdr:to>
    <xdr:sp macro="" textlink="">
      <xdr:nvSpPr>
        <xdr:cNvPr id="60816" name="Oval 411">
          <a:extLst>
            <a:ext uri="{FF2B5EF4-FFF2-40B4-BE49-F238E27FC236}">
              <a16:creationId xmlns:a16="http://schemas.microsoft.com/office/drawing/2014/main" id="{00000000-0008-0000-0200-000090ED0000}"/>
            </a:ext>
          </a:extLst>
        </xdr:cNvPr>
        <xdr:cNvSpPr>
          <a:spLocks noChangeArrowheads="1"/>
        </xdr:cNvSpPr>
      </xdr:nvSpPr>
      <xdr:spPr bwMode="auto">
        <a:xfrm>
          <a:off x="3971925" y="5143500"/>
          <a:ext cx="161925" cy="114300"/>
        </a:xfrm>
        <a:prstGeom prst="ellipse">
          <a:avLst/>
        </a:prstGeom>
        <a:solidFill>
          <a:srgbClr val="FFFFFF"/>
        </a:solidFill>
        <a:ln w="9525">
          <a:solidFill>
            <a:srgbClr val="000000"/>
          </a:solidFill>
          <a:round/>
          <a:headEnd/>
          <a:tailEnd/>
        </a:ln>
      </xdr:spPr>
    </xdr:sp>
    <xdr:clientData/>
  </xdr:twoCellAnchor>
  <xdr:twoCellAnchor>
    <xdr:from>
      <xdr:col>4</xdr:col>
      <xdr:colOff>495300</xdr:colOff>
      <xdr:row>23</xdr:row>
      <xdr:rowOff>142875</xdr:rowOff>
    </xdr:from>
    <xdr:to>
      <xdr:col>4</xdr:col>
      <xdr:colOff>590550</xdr:colOff>
      <xdr:row>24</xdr:row>
      <xdr:rowOff>28575</xdr:rowOff>
    </xdr:to>
    <xdr:sp macro="" textlink="">
      <xdr:nvSpPr>
        <xdr:cNvPr id="60817" name="Oval 412">
          <a:extLst>
            <a:ext uri="{FF2B5EF4-FFF2-40B4-BE49-F238E27FC236}">
              <a16:creationId xmlns:a16="http://schemas.microsoft.com/office/drawing/2014/main" id="{00000000-0008-0000-0200-000091ED0000}"/>
            </a:ext>
          </a:extLst>
        </xdr:cNvPr>
        <xdr:cNvSpPr>
          <a:spLocks noChangeArrowheads="1"/>
        </xdr:cNvSpPr>
      </xdr:nvSpPr>
      <xdr:spPr bwMode="auto">
        <a:xfrm>
          <a:off x="3962400" y="5229225"/>
          <a:ext cx="95250" cy="95250"/>
        </a:xfrm>
        <a:prstGeom prst="ellipse">
          <a:avLst/>
        </a:prstGeom>
        <a:solidFill>
          <a:srgbClr val="FFFFFF"/>
        </a:solidFill>
        <a:ln w="9525">
          <a:solidFill>
            <a:srgbClr val="000000"/>
          </a:solidFill>
          <a:round/>
          <a:headEnd/>
          <a:tailEnd/>
        </a:ln>
      </xdr:spPr>
    </xdr:sp>
    <xdr:clientData/>
  </xdr:twoCellAnchor>
  <xdr:twoCellAnchor>
    <xdr:from>
      <xdr:col>4</xdr:col>
      <xdr:colOff>447675</xdr:colOff>
      <xdr:row>22</xdr:row>
      <xdr:rowOff>171450</xdr:rowOff>
    </xdr:from>
    <xdr:to>
      <xdr:col>4</xdr:col>
      <xdr:colOff>542925</xdr:colOff>
      <xdr:row>23</xdr:row>
      <xdr:rowOff>66675</xdr:rowOff>
    </xdr:to>
    <xdr:sp macro="" textlink="">
      <xdr:nvSpPr>
        <xdr:cNvPr id="60818" name="Oval 413">
          <a:extLst>
            <a:ext uri="{FF2B5EF4-FFF2-40B4-BE49-F238E27FC236}">
              <a16:creationId xmlns:a16="http://schemas.microsoft.com/office/drawing/2014/main" id="{00000000-0008-0000-0200-000092ED0000}"/>
            </a:ext>
          </a:extLst>
        </xdr:cNvPr>
        <xdr:cNvSpPr>
          <a:spLocks noChangeArrowheads="1"/>
        </xdr:cNvSpPr>
      </xdr:nvSpPr>
      <xdr:spPr bwMode="auto">
        <a:xfrm>
          <a:off x="3914775" y="5048250"/>
          <a:ext cx="95250" cy="104775"/>
        </a:xfrm>
        <a:prstGeom prst="ellipse">
          <a:avLst/>
        </a:prstGeom>
        <a:solidFill>
          <a:srgbClr val="FFFFFF"/>
        </a:solidFill>
        <a:ln w="9525">
          <a:solidFill>
            <a:srgbClr val="000000"/>
          </a:solidFill>
          <a:round/>
          <a:headEnd/>
          <a:tailEnd/>
        </a:ln>
      </xdr:spPr>
    </xdr:sp>
    <xdr:clientData/>
  </xdr:twoCellAnchor>
  <xdr:twoCellAnchor>
    <xdr:from>
      <xdr:col>4</xdr:col>
      <xdr:colOff>523875</xdr:colOff>
      <xdr:row>23</xdr:row>
      <xdr:rowOff>19050</xdr:rowOff>
    </xdr:from>
    <xdr:to>
      <xdr:col>4</xdr:col>
      <xdr:colOff>600075</xdr:colOff>
      <xdr:row>23</xdr:row>
      <xdr:rowOff>95250</xdr:rowOff>
    </xdr:to>
    <xdr:sp macro="" textlink="">
      <xdr:nvSpPr>
        <xdr:cNvPr id="60819" name="Oval 414">
          <a:extLst>
            <a:ext uri="{FF2B5EF4-FFF2-40B4-BE49-F238E27FC236}">
              <a16:creationId xmlns:a16="http://schemas.microsoft.com/office/drawing/2014/main" id="{00000000-0008-0000-0200-000093ED0000}"/>
            </a:ext>
          </a:extLst>
        </xdr:cNvPr>
        <xdr:cNvSpPr>
          <a:spLocks noChangeArrowheads="1"/>
        </xdr:cNvSpPr>
      </xdr:nvSpPr>
      <xdr:spPr bwMode="auto">
        <a:xfrm>
          <a:off x="3990975" y="5105400"/>
          <a:ext cx="76200" cy="76200"/>
        </a:xfrm>
        <a:prstGeom prst="ellipse">
          <a:avLst/>
        </a:prstGeom>
        <a:solidFill>
          <a:srgbClr val="FFFFFF"/>
        </a:solidFill>
        <a:ln w="9525">
          <a:solidFill>
            <a:srgbClr val="000000"/>
          </a:solidFill>
          <a:round/>
          <a:headEnd/>
          <a:tailEnd/>
        </a:ln>
      </xdr:spPr>
    </xdr:sp>
    <xdr:clientData/>
  </xdr:twoCellAnchor>
  <xdr:twoCellAnchor>
    <xdr:from>
      <xdr:col>1</xdr:col>
      <xdr:colOff>161925</xdr:colOff>
      <xdr:row>18</xdr:row>
      <xdr:rowOff>76200</xdr:rowOff>
    </xdr:from>
    <xdr:to>
      <xdr:col>1</xdr:col>
      <xdr:colOff>561975</xdr:colOff>
      <xdr:row>19</xdr:row>
      <xdr:rowOff>66675</xdr:rowOff>
    </xdr:to>
    <xdr:sp macro="" textlink="">
      <xdr:nvSpPr>
        <xdr:cNvPr id="6559" name="Rectangle 415">
          <a:extLst>
            <a:ext uri="{FF2B5EF4-FFF2-40B4-BE49-F238E27FC236}">
              <a16:creationId xmlns:a16="http://schemas.microsoft.com/office/drawing/2014/main" id="{00000000-0008-0000-0200-00009F190000}"/>
            </a:ext>
          </a:extLst>
        </xdr:cNvPr>
        <xdr:cNvSpPr>
          <a:spLocks noChangeArrowheads="1"/>
        </xdr:cNvSpPr>
      </xdr:nvSpPr>
      <xdr:spPr bwMode="auto">
        <a:xfrm>
          <a:off x="742950" y="4114800"/>
          <a:ext cx="400050" cy="200025"/>
        </a:xfrm>
        <a:prstGeom prst="rect">
          <a:avLst/>
        </a:prstGeom>
        <a:noFill/>
        <a:ln w="9525">
          <a:noFill/>
          <a:miter lim="800000"/>
          <a:headEnd/>
          <a:tailEnd/>
        </a:ln>
        <a:effectLst/>
      </xdr:spPr>
      <xdr:txBody>
        <a:bodyPr vertOverflow="clip" wrap="square" lIns="36576" tIns="22860" rIns="36576" bIns="0" anchor="t" upright="1"/>
        <a:lstStyle/>
        <a:p>
          <a:pPr algn="ctr" rtl="0">
            <a:defRPr sz="1000"/>
          </a:pPr>
          <a:r>
            <a:rPr lang="en-US" sz="1200" b="0" i="0" u="none" strike="noStrike" baseline="0">
              <a:solidFill>
                <a:srgbClr val="000000"/>
              </a:solidFill>
              <a:latin typeface="Arial"/>
              <a:cs typeface="Arial"/>
            </a:rPr>
            <a:t>Inlet</a:t>
          </a:r>
        </a:p>
      </xdr:txBody>
    </xdr:sp>
    <xdr:clientData/>
  </xdr:twoCellAnchor>
  <xdr:twoCellAnchor>
    <xdr:from>
      <xdr:col>8</xdr:col>
      <xdr:colOff>438150</xdr:colOff>
      <xdr:row>25</xdr:row>
      <xdr:rowOff>152400</xdr:rowOff>
    </xdr:from>
    <xdr:to>
      <xdr:col>9</xdr:col>
      <xdr:colOff>57150</xdr:colOff>
      <xdr:row>27</xdr:row>
      <xdr:rowOff>0</xdr:rowOff>
    </xdr:to>
    <xdr:sp macro="" textlink="">
      <xdr:nvSpPr>
        <xdr:cNvPr id="6560" name="Rectangle 416">
          <a:extLst>
            <a:ext uri="{FF2B5EF4-FFF2-40B4-BE49-F238E27FC236}">
              <a16:creationId xmlns:a16="http://schemas.microsoft.com/office/drawing/2014/main" id="{00000000-0008-0000-0200-0000A0190000}"/>
            </a:ext>
          </a:extLst>
        </xdr:cNvPr>
        <xdr:cNvSpPr>
          <a:spLocks noChangeArrowheads="1"/>
        </xdr:cNvSpPr>
      </xdr:nvSpPr>
      <xdr:spPr bwMode="auto">
        <a:xfrm>
          <a:off x="7829550" y="5648325"/>
          <a:ext cx="581025" cy="238125"/>
        </a:xfrm>
        <a:prstGeom prst="rect">
          <a:avLst/>
        </a:prstGeom>
        <a:noFill/>
        <a:ln w="9525">
          <a:noFill/>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Outlet</a:t>
          </a:r>
        </a:p>
      </xdr:txBody>
    </xdr:sp>
    <xdr:clientData/>
  </xdr:twoCellAnchor>
  <xdr:twoCellAnchor>
    <xdr:from>
      <xdr:col>1</xdr:col>
      <xdr:colOff>133350</xdr:colOff>
      <xdr:row>19</xdr:row>
      <xdr:rowOff>28575</xdr:rowOff>
    </xdr:from>
    <xdr:to>
      <xdr:col>1</xdr:col>
      <xdr:colOff>828675</xdr:colOff>
      <xdr:row>20</xdr:row>
      <xdr:rowOff>38100</xdr:rowOff>
    </xdr:to>
    <xdr:sp macro="" textlink="">
      <xdr:nvSpPr>
        <xdr:cNvPr id="6561" name="Rectangle 417">
          <a:extLst>
            <a:ext uri="{FF2B5EF4-FFF2-40B4-BE49-F238E27FC236}">
              <a16:creationId xmlns:a16="http://schemas.microsoft.com/office/drawing/2014/main" id="{00000000-0008-0000-0200-0000A1190000}"/>
            </a:ext>
          </a:extLst>
        </xdr:cNvPr>
        <xdr:cNvSpPr>
          <a:spLocks noChangeArrowheads="1"/>
        </xdr:cNvSpPr>
      </xdr:nvSpPr>
      <xdr:spPr bwMode="auto">
        <a:xfrm>
          <a:off x="714375" y="4276725"/>
          <a:ext cx="695325" cy="219075"/>
        </a:xfrm>
        <a:prstGeom prst="rect">
          <a:avLst/>
        </a:prstGeom>
        <a:noFill/>
        <a:ln w="9525">
          <a:noFill/>
          <a:miter lim="800000"/>
          <a:headEnd/>
          <a:tailEnd/>
        </a:ln>
        <a:effectLst/>
      </xdr:spPr>
      <xdr:txBody>
        <a:bodyPr vertOverflow="clip" wrap="square" lIns="36576" tIns="22860" rIns="36576" bIns="0" anchor="t" upright="1"/>
        <a:lstStyle/>
        <a:p>
          <a:pPr algn="ctr" rtl="0">
            <a:defRPr sz="1000"/>
          </a:pPr>
          <a:r>
            <a:rPr lang="en-US" sz="1200" b="0" i="0" u="none" strike="noStrike" baseline="0">
              <a:solidFill>
                <a:srgbClr val="000000"/>
              </a:solidFill>
              <a:latin typeface="Arial"/>
              <a:cs typeface="Arial"/>
            </a:rPr>
            <a:t>Channel</a:t>
          </a:r>
        </a:p>
      </xdr:txBody>
    </xdr:sp>
    <xdr:clientData/>
  </xdr:twoCellAnchor>
  <xdr:twoCellAnchor>
    <xdr:from>
      <xdr:col>8</xdr:col>
      <xdr:colOff>447675</xdr:colOff>
      <xdr:row>26</xdr:row>
      <xdr:rowOff>133350</xdr:rowOff>
    </xdr:from>
    <xdr:to>
      <xdr:col>9</xdr:col>
      <xdr:colOff>123825</xdr:colOff>
      <xdr:row>27</xdr:row>
      <xdr:rowOff>161925</xdr:rowOff>
    </xdr:to>
    <xdr:sp macro="" textlink="">
      <xdr:nvSpPr>
        <xdr:cNvPr id="6562" name="Rectangle 418">
          <a:extLst>
            <a:ext uri="{FF2B5EF4-FFF2-40B4-BE49-F238E27FC236}">
              <a16:creationId xmlns:a16="http://schemas.microsoft.com/office/drawing/2014/main" id="{00000000-0008-0000-0200-0000A2190000}"/>
            </a:ext>
          </a:extLst>
        </xdr:cNvPr>
        <xdr:cNvSpPr>
          <a:spLocks noChangeArrowheads="1"/>
        </xdr:cNvSpPr>
      </xdr:nvSpPr>
      <xdr:spPr bwMode="auto">
        <a:xfrm>
          <a:off x="7839075" y="5819775"/>
          <a:ext cx="638175" cy="228600"/>
        </a:xfrm>
        <a:prstGeom prst="rect">
          <a:avLst/>
        </a:prstGeom>
        <a:noFill/>
        <a:ln w="9525">
          <a:noFill/>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Channel</a:t>
          </a:r>
        </a:p>
      </xdr:txBody>
    </xdr:sp>
    <xdr:clientData/>
  </xdr:twoCellAnchor>
  <xdr:twoCellAnchor>
    <xdr:from>
      <xdr:col>7</xdr:col>
      <xdr:colOff>457200</xdr:colOff>
      <xdr:row>29</xdr:row>
      <xdr:rowOff>142875</xdr:rowOff>
    </xdr:from>
    <xdr:to>
      <xdr:col>7</xdr:col>
      <xdr:colOff>714375</xdr:colOff>
      <xdr:row>30</xdr:row>
      <xdr:rowOff>114300</xdr:rowOff>
    </xdr:to>
    <xdr:sp macro="" textlink="">
      <xdr:nvSpPr>
        <xdr:cNvPr id="60824" name="Freeform 419">
          <a:extLst>
            <a:ext uri="{FF2B5EF4-FFF2-40B4-BE49-F238E27FC236}">
              <a16:creationId xmlns:a16="http://schemas.microsoft.com/office/drawing/2014/main" id="{00000000-0008-0000-0200-000098ED0000}"/>
            </a:ext>
          </a:extLst>
        </xdr:cNvPr>
        <xdr:cNvSpPr>
          <a:spLocks/>
        </xdr:cNvSpPr>
      </xdr:nvSpPr>
      <xdr:spPr bwMode="auto">
        <a:xfrm>
          <a:off x="6886575" y="6391275"/>
          <a:ext cx="257175" cy="161925"/>
        </a:xfrm>
        <a:custGeom>
          <a:avLst/>
          <a:gdLst>
            <a:gd name="T0" fmla="*/ 0 w 27"/>
            <a:gd name="T1" fmla="*/ 0 h 18"/>
            <a:gd name="T2" fmla="*/ 0 w 27"/>
            <a:gd name="T3" fmla="*/ 2147483647 h 18"/>
            <a:gd name="T4" fmla="*/ 2147483647 w 27"/>
            <a:gd name="T5" fmla="*/ 2147483647 h 18"/>
            <a:gd name="T6" fmla="*/ 2147483647 w 27"/>
            <a:gd name="T7" fmla="*/ 2147483647 h 18"/>
            <a:gd name="T8" fmla="*/ 2147483647 w 27"/>
            <a:gd name="T9" fmla="*/ 2147483647 h 18"/>
            <a:gd name="T10" fmla="*/ 2147483647 w 27"/>
            <a:gd name="T11" fmla="*/ 2147483647 h 18"/>
            <a:gd name="T12" fmla="*/ 0 60000 65536"/>
            <a:gd name="T13" fmla="*/ 0 60000 65536"/>
            <a:gd name="T14" fmla="*/ 0 60000 65536"/>
            <a:gd name="T15" fmla="*/ 0 60000 65536"/>
            <a:gd name="T16" fmla="*/ 0 60000 65536"/>
            <a:gd name="T17" fmla="*/ 0 60000 65536"/>
            <a:gd name="T18" fmla="*/ 0 w 27"/>
            <a:gd name="T19" fmla="*/ 0 h 18"/>
            <a:gd name="T20" fmla="*/ 27 w 27"/>
            <a:gd name="T21" fmla="*/ 18 h 18"/>
          </a:gdLst>
          <a:ahLst/>
          <a:cxnLst>
            <a:cxn ang="T12">
              <a:pos x="T0" y="T1"/>
            </a:cxn>
            <a:cxn ang="T13">
              <a:pos x="T2" y="T3"/>
            </a:cxn>
            <a:cxn ang="T14">
              <a:pos x="T4" y="T5"/>
            </a:cxn>
            <a:cxn ang="T15">
              <a:pos x="T6" y="T7"/>
            </a:cxn>
            <a:cxn ang="T16">
              <a:pos x="T8" y="T9"/>
            </a:cxn>
            <a:cxn ang="T17">
              <a:pos x="T10" y="T11"/>
            </a:cxn>
          </a:cxnLst>
          <a:rect l="T18" t="T19" r="T20" b="T21"/>
          <a:pathLst>
            <a:path w="27" h="18">
              <a:moveTo>
                <a:pt x="0" y="0"/>
              </a:moveTo>
              <a:cubicBezTo>
                <a:pt x="0" y="1"/>
                <a:pt x="0" y="3"/>
                <a:pt x="0" y="5"/>
              </a:cubicBezTo>
              <a:cubicBezTo>
                <a:pt x="0" y="7"/>
                <a:pt x="1" y="11"/>
                <a:pt x="2" y="13"/>
              </a:cubicBezTo>
              <a:cubicBezTo>
                <a:pt x="3" y="15"/>
                <a:pt x="4" y="16"/>
                <a:pt x="6" y="17"/>
              </a:cubicBezTo>
              <a:cubicBezTo>
                <a:pt x="8" y="18"/>
                <a:pt x="14" y="18"/>
                <a:pt x="17" y="18"/>
              </a:cubicBezTo>
              <a:cubicBezTo>
                <a:pt x="20" y="18"/>
                <a:pt x="25" y="18"/>
                <a:pt x="27" y="18"/>
              </a:cubicBezTo>
            </a:path>
          </a:pathLst>
        </a:custGeom>
        <a:noFill/>
        <a:ln w="3175" cap="flat" cmpd="sng">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981075</xdr:colOff>
      <xdr:row>27</xdr:row>
      <xdr:rowOff>104775</xdr:rowOff>
    </xdr:from>
    <xdr:to>
      <xdr:col>5</xdr:col>
      <xdr:colOff>152400</xdr:colOff>
      <xdr:row>28</xdr:row>
      <xdr:rowOff>133350</xdr:rowOff>
    </xdr:to>
    <xdr:sp macro="" textlink="">
      <xdr:nvSpPr>
        <xdr:cNvPr id="6564" name="Text Box 420">
          <a:extLst>
            <a:ext uri="{FF2B5EF4-FFF2-40B4-BE49-F238E27FC236}">
              <a16:creationId xmlns:a16="http://schemas.microsoft.com/office/drawing/2014/main" id="{00000000-0008-0000-0200-0000A4190000}"/>
            </a:ext>
          </a:extLst>
        </xdr:cNvPr>
        <xdr:cNvSpPr txBox="1">
          <a:spLocks noChangeArrowheads="1"/>
        </xdr:cNvSpPr>
      </xdr:nvSpPr>
      <xdr:spPr bwMode="auto">
        <a:xfrm>
          <a:off x="4448175" y="5991225"/>
          <a:ext cx="209550" cy="209550"/>
        </a:xfrm>
        <a:prstGeom prst="rect">
          <a:avLst/>
        </a:prstGeom>
        <a:noFill/>
        <a:ln w="12700">
          <a:noFill/>
          <a:prstDash val="dash"/>
          <a:miter lim="800000"/>
          <a:headEnd/>
          <a:tailEnd/>
        </a:ln>
        <a:effec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1</a:t>
          </a:r>
        </a:p>
      </xdr:txBody>
    </xdr:sp>
    <xdr:clientData/>
  </xdr:twoCellAnchor>
  <xdr:twoCellAnchor>
    <xdr:from>
      <xdr:col>2</xdr:col>
      <xdr:colOff>695325</xdr:colOff>
      <xdr:row>26</xdr:row>
      <xdr:rowOff>161925</xdr:rowOff>
    </xdr:from>
    <xdr:to>
      <xdr:col>3</xdr:col>
      <xdr:colOff>514350</xdr:colOff>
      <xdr:row>28</xdr:row>
      <xdr:rowOff>171450</xdr:rowOff>
    </xdr:to>
    <xdr:sp macro="" textlink="">
      <xdr:nvSpPr>
        <xdr:cNvPr id="6565" name="Text Box 421">
          <a:extLst>
            <a:ext uri="{FF2B5EF4-FFF2-40B4-BE49-F238E27FC236}">
              <a16:creationId xmlns:a16="http://schemas.microsoft.com/office/drawing/2014/main" id="{00000000-0008-0000-0200-0000A5190000}"/>
            </a:ext>
          </a:extLst>
        </xdr:cNvPr>
        <xdr:cNvSpPr txBox="1">
          <a:spLocks noChangeArrowheads="1"/>
        </xdr:cNvSpPr>
      </xdr:nvSpPr>
      <xdr:spPr bwMode="auto">
        <a:xfrm>
          <a:off x="2238375" y="5848350"/>
          <a:ext cx="781050" cy="39052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Geotextile</a:t>
          </a:r>
        </a:p>
      </xdr:txBody>
    </xdr:sp>
    <xdr:clientData/>
  </xdr:twoCellAnchor>
  <xdr:twoCellAnchor>
    <xdr:from>
      <xdr:col>4</xdr:col>
      <xdr:colOff>95250</xdr:colOff>
      <xdr:row>26</xdr:row>
      <xdr:rowOff>123825</xdr:rowOff>
    </xdr:from>
    <xdr:to>
      <xdr:col>4</xdr:col>
      <xdr:colOff>266700</xdr:colOff>
      <xdr:row>27</xdr:row>
      <xdr:rowOff>66675</xdr:rowOff>
    </xdr:to>
    <xdr:sp macro="" textlink="">
      <xdr:nvSpPr>
        <xdr:cNvPr id="60827" name="Freeform 422">
          <a:extLst>
            <a:ext uri="{FF2B5EF4-FFF2-40B4-BE49-F238E27FC236}">
              <a16:creationId xmlns:a16="http://schemas.microsoft.com/office/drawing/2014/main" id="{00000000-0008-0000-0200-00009BED0000}"/>
            </a:ext>
          </a:extLst>
        </xdr:cNvPr>
        <xdr:cNvSpPr>
          <a:spLocks/>
        </xdr:cNvSpPr>
      </xdr:nvSpPr>
      <xdr:spPr bwMode="auto">
        <a:xfrm>
          <a:off x="3562350" y="5810250"/>
          <a:ext cx="171450" cy="142875"/>
        </a:xfrm>
        <a:custGeom>
          <a:avLst/>
          <a:gdLst>
            <a:gd name="T0" fmla="*/ 2147483647 w 18"/>
            <a:gd name="T1" fmla="*/ 0 h 12"/>
            <a:gd name="T2" fmla="*/ 2147483647 w 18"/>
            <a:gd name="T3" fmla="*/ 2147483647 h 12"/>
            <a:gd name="T4" fmla="*/ 2147483647 w 18"/>
            <a:gd name="T5" fmla="*/ 2147483647 h 12"/>
            <a:gd name="T6" fmla="*/ 2147483647 w 18"/>
            <a:gd name="T7" fmla="*/ 2147483647 h 12"/>
            <a:gd name="T8" fmla="*/ 0 w 18"/>
            <a:gd name="T9" fmla="*/ 2147483647 h 12"/>
            <a:gd name="T10" fmla="*/ 0 60000 65536"/>
            <a:gd name="T11" fmla="*/ 0 60000 65536"/>
            <a:gd name="T12" fmla="*/ 0 60000 65536"/>
            <a:gd name="T13" fmla="*/ 0 60000 65536"/>
            <a:gd name="T14" fmla="*/ 0 60000 65536"/>
            <a:gd name="T15" fmla="*/ 0 w 18"/>
            <a:gd name="T16" fmla="*/ 0 h 12"/>
            <a:gd name="T17" fmla="*/ 18 w 18"/>
            <a:gd name="T18" fmla="*/ 12 h 12"/>
          </a:gdLst>
          <a:ahLst/>
          <a:cxnLst>
            <a:cxn ang="T10">
              <a:pos x="T0" y="T1"/>
            </a:cxn>
            <a:cxn ang="T11">
              <a:pos x="T2" y="T3"/>
            </a:cxn>
            <a:cxn ang="T12">
              <a:pos x="T4" y="T5"/>
            </a:cxn>
            <a:cxn ang="T13">
              <a:pos x="T6" y="T7"/>
            </a:cxn>
            <a:cxn ang="T14">
              <a:pos x="T8" y="T9"/>
            </a:cxn>
          </a:cxnLst>
          <a:rect l="T15" t="T16" r="T17" b="T18"/>
          <a:pathLst>
            <a:path w="18" h="12">
              <a:moveTo>
                <a:pt x="18" y="0"/>
              </a:moveTo>
              <a:cubicBezTo>
                <a:pt x="17" y="1"/>
                <a:pt x="17" y="2"/>
                <a:pt x="16" y="3"/>
              </a:cubicBezTo>
              <a:cubicBezTo>
                <a:pt x="15" y="4"/>
                <a:pt x="14" y="6"/>
                <a:pt x="13" y="7"/>
              </a:cubicBezTo>
              <a:cubicBezTo>
                <a:pt x="12" y="8"/>
                <a:pt x="9" y="10"/>
                <a:pt x="7" y="11"/>
              </a:cubicBezTo>
              <a:cubicBezTo>
                <a:pt x="5" y="12"/>
                <a:pt x="2" y="12"/>
                <a:pt x="0" y="12"/>
              </a:cubicBezTo>
            </a:path>
          </a:pathLst>
        </a:custGeom>
        <a:noFill/>
        <a:ln w="3175" cap="flat" cmpd="sng">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628650</xdr:colOff>
      <xdr:row>21</xdr:row>
      <xdr:rowOff>0</xdr:rowOff>
    </xdr:from>
    <xdr:to>
      <xdr:col>4</xdr:col>
      <xdr:colOff>190500</xdr:colOff>
      <xdr:row>21</xdr:row>
      <xdr:rowOff>152400</xdr:rowOff>
    </xdr:to>
    <xdr:sp macro="" textlink="">
      <xdr:nvSpPr>
        <xdr:cNvPr id="60828" name="Freeform 423">
          <a:extLst>
            <a:ext uri="{FF2B5EF4-FFF2-40B4-BE49-F238E27FC236}">
              <a16:creationId xmlns:a16="http://schemas.microsoft.com/office/drawing/2014/main" id="{00000000-0008-0000-0200-00009CED0000}"/>
            </a:ext>
          </a:extLst>
        </xdr:cNvPr>
        <xdr:cNvSpPr>
          <a:spLocks/>
        </xdr:cNvSpPr>
      </xdr:nvSpPr>
      <xdr:spPr bwMode="auto">
        <a:xfrm>
          <a:off x="3133725" y="4667250"/>
          <a:ext cx="523875" cy="152400"/>
        </a:xfrm>
        <a:custGeom>
          <a:avLst/>
          <a:gdLst>
            <a:gd name="T0" fmla="*/ 0 w 55"/>
            <a:gd name="T1" fmla="*/ 0 h 16"/>
            <a:gd name="T2" fmla="*/ 2147483647 w 55"/>
            <a:gd name="T3" fmla="*/ 2147483647 h 16"/>
            <a:gd name="T4" fmla="*/ 2147483647 w 55"/>
            <a:gd name="T5" fmla="*/ 2147483647 h 16"/>
            <a:gd name="T6" fmla="*/ 0 60000 65536"/>
            <a:gd name="T7" fmla="*/ 0 60000 65536"/>
            <a:gd name="T8" fmla="*/ 0 60000 65536"/>
            <a:gd name="T9" fmla="*/ 0 w 55"/>
            <a:gd name="T10" fmla="*/ 0 h 16"/>
            <a:gd name="T11" fmla="*/ 55 w 55"/>
            <a:gd name="T12" fmla="*/ 16 h 16"/>
          </a:gdLst>
          <a:ahLst/>
          <a:cxnLst>
            <a:cxn ang="T6">
              <a:pos x="T0" y="T1"/>
            </a:cxn>
            <a:cxn ang="T7">
              <a:pos x="T2" y="T3"/>
            </a:cxn>
            <a:cxn ang="T8">
              <a:pos x="T4" y="T5"/>
            </a:cxn>
          </a:cxnLst>
          <a:rect l="T9" t="T10" r="T11" b="T12"/>
          <a:pathLst>
            <a:path w="55" h="16">
              <a:moveTo>
                <a:pt x="0" y="0"/>
              </a:moveTo>
              <a:cubicBezTo>
                <a:pt x="11" y="0"/>
                <a:pt x="22" y="1"/>
                <a:pt x="31" y="4"/>
              </a:cubicBezTo>
              <a:cubicBezTo>
                <a:pt x="40" y="7"/>
                <a:pt x="51" y="14"/>
                <a:pt x="55" y="16"/>
              </a:cubicBezTo>
            </a:path>
          </a:pathLst>
        </a:custGeom>
        <a:noFill/>
        <a:ln w="19050" cap="flat" cmpd="sng">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523875</xdr:colOff>
      <xdr:row>22</xdr:row>
      <xdr:rowOff>9525</xdr:rowOff>
    </xdr:from>
    <xdr:to>
      <xdr:col>4</xdr:col>
      <xdr:colOff>76200</xdr:colOff>
      <xdr:row>22</xdr:row>
      <xdr:rowOff>171450</xdr:rowOff>
    </xdr:to>
    <xdr:sp macro="" textlink="">
      <xdr:nvSpPr>
        <xdr:cNvPr id="60829" name="Freeform 424">
          <a:extLst>
            <a:ext uri="{FF2B5EF4-FFF2-40B4-BE49-F238E27FC236}">
              <a16:creationId xmlns:a16="http://schemas.microsoft.com/office/drawing/2014/main" id="{00000000-0008-0000-0200-00009DED0000}"/>
            </a:ext>
          </a:extLst>
        </xdr:cNvPr>
        <xdr:cNvSpPr>
          <a:spLocks/>
        </xdr:cNvSpPr>
      </xdr:nvSpPr>
      <xdr:spPr bwMode="auto">
        <a:xfrm>
          <a:off x="3028950" y="4886325"/>
          <a:ext cx="514350" cy="161925"/>
        </a:xfrm>
        <a:custGeom>
          <a:avLst/>
          <a:gdLst>
            <a:gd name="T0" fmla="*/ 0 w 55"/>
            <a:gd name="T1" fmla="*/ 0 h 16"/>
            <a:gd name="T2" fmla="*/ 2147483647 w 55"/>
            <a:gd name="T3" fmla="*/ 2147483647 h 16"/>
            <a:gd name="T4" fmla="*/ 2147483647 w 55"/>
            <a:gd name="T5" fmla="*/ 2147483647 h 16"/>
            <a:gd name="T6" fmla="*/ 0 60000 65536"/>
            <a:gd name="T7" fmla="*/ 0 60000 65536"/>
            <a:gd name="T8" fmla="*/ 0 60000 65536"/>
            <a:gd name="T9" fmla="*/ 0 w 55"/>
            <a:gd name="T10" fmla="*/ 0 h 16"/>
            <a:gd name="T11" fmla="*/ 55 w 55"/>
            <a:gd name="T12" fmla="*/ 16 h 16"/>
          </a:gdLst>
          <a:ahLst/>
          <a:cxnLst>
            <a:cxn ang="T6">
              <a:pos x="T0" y="T1"/>
            </a:cxn>
            <a:cxn ang="T7">
              <a:pos x="T2" y="T3"/>
            </a:cxn>
            <a:cxn ang="T8">
              <a:pos x="T4" y="T5"/>
            </a:cxn>
          </a:cxnLst>
          <a:rect l="T9" t="T10" r="T11" b="T12"/>
          <a:pathLst>
            <a:path w="55" h="16">
              <a:moveTo>
                <a:pt x="0" y="0"/>
              </a:moveTo>
              <a:cubicBezTo>
                <a:pt x="11" y="0"/>
                <a:pt x="22" y="1"/>
                <a:pt x="31" y="4"/>
              </a:cubicBezTo>
              <a:cubicBezTo>
                <a:pt x="40" y="7"/>
                <a:pt x="51" y="14"/>
                <a:pt x="55" y="16"/>
              </a:cubicBezTo>
            </a:path>
          </a:pathLst>
        </a:custGeom>
        <a:noFill/>
        <a:ln w="19050" cap="flat" cmpd="sng">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628650</xdr:colOff>
      <xdr:row>22</xdr:row>
      <xdr:rowOff>66675</xdr:rowOff>
    </xdr:from>
    <xdr:to>
      <xdr:col>3</xdr:col>
      <xdr:colOff>857250</xdr:colOff>
      <xdr:row>25</xdr:row>
      <xdr:rowOff>9525</xdr:rowOff>
    </xdr:to>
    <xdr:sp macro="" textlink="">
      <xdr:nvSpPr>
        <xdr:cNvPr id="60830" name="Line 425">
          <a:extLst>
            <a:ext uri="{FF2B5EF4-FFF2-40B4-BE49-F238E27FC236}">
              <a16:creationId xmlns:a16="http://schemas.microsoft.com/office/drawing/2014/main" id="{00000000-0008-0000-0200-00009EED0000}"/>
            </a:ext>
          </a:extLst>
        </xdr:cNvPr>
        <xdr:cNvSpPr>
          <a:spLocks noChangeShapeType="1"/>
        </xdr:cNvSpPr>
      </xdr:nvSpPr>
      <xdr:spPr bwMode="auto">
        <a:xfrm flipV="1">
          <a:off x="3133725" y="4943475"/>
          <a:ext cx="228600" cy="561975"/>
        </a:xfrm>
        <a:prstGeom prst="line">
          <a:avLst/>
        </a:prstGeom>
        <a:noFill/>
        <a:ln w="3175">
          <a:solidFill>
            <a:srgbClr val="000000"/>
          </a:solidFill>
          <a:round/>
          <a:headEnd/>
          <a:tailEnd type="stealth" w="sm" len="med"/>
        </a:ln>
        <a:extLst>
          <a:ext uri="{909E8E84-426E-40DD-AFC4-6F175D3DCCD1}">
            <a14:hiddenFill xmlns:a14="http://schemas.microsoft.com/office/drawing/2010/main">
              <a:noFill/>
            </a14:hiddenFill>
          </a:ext>
        </a:extLst>
      </xdr:spPr>
    </xdr:sp>
    <xdr:clientData/>
  </xdr:twoCellAnchor>
  <xdr:twoCellAnchor>
    <xdr:from>
      <xdr:col>1</xdr:col>
      <xdr:colOff>733425</xdr:colOff>
      <xdr:row>41</xdr:row>
      <xdr:rowOff>152400</xdr:rowOff>
    </xdr:from>
    <xdr:to>
      <xdr:col>2</xdr:col>
      <xdr:colOff>733425</xdr:colOff>
      <xdr:row>41</xdr:row>
      <xdr:rowOff>152400</xdr:rowOff>
    </xdr:to>
    <xdr:sp macro="" textlink="">
      <xdr:nvSpPr>
        <xdr:cNvPr id="60831" name="Line 426">
          <a:extLst>
            <a:ext uri="{FF2B5EF4-FFF2-40B4-BE49-F238E27FC236}">
              <a16:creationId xmlns:a16="http://schemas.microsoft.com/office/drawing/2014/main" id="{00000000-0008-0000-0200-00009FED0000}"/>
            </a:ext>
          </a:extLst>
        </xdr:cNvPr>
        <xdr:cNvSpPr>
          <a:spLocks noChangeShapeType="1"/>
        </xdr:cNvSpPr>
      </xdr:nvSpPr>
      <xdr:spPr bwMode="auto">
        <a:xfrm>
          <a:off x="1314450" y="8696325"/>
          <a:ext cx="9620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733425</xdr:colOff>
      <xdr:row>37</xdr:row>
      <xdr:rowOff>66675</xdr:rowOff>
    </xdr:from>
    <xdr:to>
      <xdr:col>3</xdr:col>
      <xdr:colOff>219075</xdr:colOff>
      <xdr:row>41</xdr:row>
      <xdr:rowOff>152400</xdr:rowOff>
    </xdr:to>
    <xdr:sp macro="" textlink="">
      <xdr:nvSpPr>
        <xdr:cNvPr id="60832" name="Line 427">
          <a:extLst>
            <a:ext uri="{FF2B5EF4-FFF2-40B4-BE49-F238E27FC236}">
              <a16:creationId xmlns:a16="http://schemas.microsoft.com/office/drawing/2014/main" id="{00000000-0008-0000-0200-0000A0ED0000}"/>
            </a:ext>
          </a:extLst>
        </xdr:cNvPr>
        <xdr:cNvSpPr>
          <a:spLocks noChangeShapeType="1"/>
        </xdr:cNvSpPr>
      </xdr:nvSpPr>
      <xdr:spPr bwMode="auto">
        <a:xfrm flipV="1">
          <a:off x="2276475" y="7867650"/>
          <a:ext cx="447675" cy="8286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333375</xdr:colOff>
      <xdr:row>37</xdr:row>
      <xdr:rowOff>66675</xdr:rowOff>
    </xdr:from>
    <xdr:to>
      <xdr:col>1</xdr:col>
      <xdr:colOff>733425</xdr:colOff>
      <xdr:row>41</xdr:row>
      <xdr:rowOff>152400</xdr:rowOff>
    </xdr:to>
    <xdr:sp macro="" textlink="">
      <xdr:nvSpPr>
        <xdr:cNvPr id="60833" name="Line 428">
          <a:extLst>
            <a:ext uri="{FF2B5EF4-FFF2-40B4-BE49-F238E27FC236}">
              <a16:creationId xmlns:a16="http://schemas.microsoft.com/office/drawing/2014/main" id="{00000000-0008-0000-0200-0000A1ED0000}"/>
            </a:ext>
          </a:extLst>
        </xdr:cNvPr>
        <xdr:cNvSpPr>
          <a:spLocks noChangeShapeType="1"/>
        </xdr:cNvSpPr>
      </xdr:nvSpPr>
      <xdr:spPr bwMode="auto">
        <a:xfrm flipH="1" flipV="1">
          <a:off x="914400" y="7867650"/>
          <a:ext cx="400050" cy="8286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37</xdr:row>
      <xdr:rowOff>66675</xdr:rowOff>
    </xdr:from>
    <xdr:to>
      <xdr:col>1</xdr:col>
      <xdr:colOff>333375</xdr:colOff>
      <xdr:row>37</xdr:row>
      <xdr:rowOff>66675</xdr:rowOff>
    </xdr:to>
    <xdr:sp macro="" textlink="">
      <xdr:nvSpPr>
        <xdr:cNvPr id="60834" name="Line 429">
          <a:extLst>
            <a:ext uri="{FF2B5EF4-FFF2-40B4-BE49-F238E27FC236}">
              <a16:creationId xmlns:a16="http://schemas.microsoft.com/office/drawing/2014/main" id="{00000000-0008-0000-0200-0000A2ED0000}"/>
            </a:ext>
          </a:extLst>
        </xdr:cNvPr>
        <xdr:cNvSpPr>
          <a:spLocks noChangeShapeType="1"/>
        </xdr:cNvSpPr>
      </xdr:nvSpPr>
      <xdr:spPr bwMode="auto">
        <a:xfrm flipH="1">
          <a:off x="581025" y="7867650"/>
          <a:ext cx="3333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219075</xdr:colOff>
      <xdr:row>37</xdr:row>
      <xdr:rowOff>66675</xdr:rowOff>
    </xdr:from>
    <xdr:to>
      <xdr:col>3</xdr:col>
      <xdr:colOff>752475</xdr:colOff>
      <xdr:row>37</xdr:row>
      <xdr:rowOff>66675</xdr:rowOff>
    </xdr:to>
    <xdr:sp macro="" textlink="">
      <xdr:nvSpPr>
        <xdr:cNvPr id="60835" name="Line 430">
          <a:extLst>
            <a:ext uri="{FF2B5EF4-FFF2-40B4-BE49-F238E27FC236}">
              <a16:creationId xmlns:a16="http://schemas.microsoft.com/office/drawing/2014/main" id="{00000000-0008-0000-0200-0000A3ED0000}"/>
            </a:ext>
          </a:extLst>
        </xdr:cNvPr>
        <xdr:cNvSpPr>
          <a:spLocks noChangeShapeType="1"/>
        </xdr:cNvSpPr>
      </xdr:nvSpPr>
      <xdr:spPr bwMode="auto">
        <a:xfrm>
          <a:off x="2724150" y="7867650"/>
          <a:ext cx="5334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485775</xdr:colOff>
      <xdr:row>38</xdr:row>
      <xdr:rowOff>123825</xdr:rowOff>
    </xdr:from>
    <xdr:to>
      <xdr:col>1</xdr:col>
      <xdr:colOff>819150</xdr:colOff>
      <xdr:row>38</xdr:row>
      <xdr:rowOff>123825</xdr:rowOff>
    </xdr:to>
    <xdr:sp macro="" textlink="">
      <xdr:nvSpPr>
        <xdr:cNvPr id="60836" name="Line 431">
          <a:extLst>
            <a:ext uri="{FF2B5EF4-FFF2-40B4-BE49-F238E27FC236}">
              <a16:creationId xmlns:a16="http://schemas.microsoft.com/office/drawing/2014/main" id="{00000000-0008-0000-0200-0000A4ED0000}"/>
            </a:ext>
          </a:extLst>
        </xdr:cNvPr>
        <xdr:cNvSpPr>
          <a:spLocks noChangeShapeType="1"/>
        </xdr:cNvSpPr>
      </xdr:nvSpPr>
      <xdr:spPr bwMode="auto">
        <a:xfrm>
          <a:off x="1066800" y="8105775"/>
          <a:ext cx="33337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800100</xdr:colOff>
      <xdr:row>38</xdr:row>
      <xdr:rowOff>123825</xdr:rowOff>
    </xdr:from>
    <xdr:to>
      <xdr:col>1</xdr:col>
      <xdr:colOff>800100</xdr:colOff>
      <xdr:row>41</xdr:row>
      <xdr:rowOff>152400</xdr:rowOff>
    </xdr:to>
    <xdr:sp macro="" textlink="">
      <xdr:nvSpPr>
        <xdr:cNvPr id="60837" name="Line 432">
          <a:extLst>
            <a:ext uri="{FF2B5EF4-FFF2-40B4-BE49-F238E27FC236}">
              <a16:creationId xmlns:a16="http://schemas.microsoft.com/office/drawing/2014/main" id="{00000000-0008-0000-0200-0000A5ED0000}"/>
            </a:ext>
          </a:extLst>
        </xdr:cNvPr>
        <xdr:cNvSpPr>
          <a:spLocks noChangeShapeType="1"/>
        </xdr:cNvSpPr>
      </xdr:nvSpPr>
      <xdr:spPr bwMode="auto">
        <a:xfrm>
          <a:off x="1381125" y="8105775"/>
          <a:ext cx="0" cy="590550"/>
        </a:xfrm>
        <a:prstGeom prst="line">
          <a:avLst/>
        </a:prstGeom>
        <a:noFill/>
        <a:ln w="3175">
          <a:solidFill>
            <a:srgbClr val="000000"/>
          </a:solidFill>
          <a:round/>
          <a:headEnd type="stealth" w="sm" len="med"/>
          <a:tailEnd type="stealth" w="sm" len="med"/>
        </a:ln>
        <a:extLst>
          <a:ext uri="{909E8E84-426E-40DD-AFC4-6F175D3DCCD1}">
            <a14:hiddenFill xmlns:a14="http://schemas.microsoft.com/office/drawing/2010/main">
              <a:noFill/>
            </a14:hiddenFill>
          </a:ext>
        </a:extLst>
      </xdr:spPr>
    </xdr:sp>
    <xdr:clientData/>
  </xdr:twoCellAnchor>
  <xdr:twoCellAnchor>
    <xdr:from>
      <xdr:col>1</xdr:col>
      <xdr:colOff>742950</xdr:colOff>
      <xdr:row>42</xdr:row>
      <xdr:rowOff>19050</xdr:rowOff>
    </xdr:from>
    <xdr:to>
      <xdr:col>1</xdr:col>
      <xdr:colOff>742950</xdr:colOff>
      <xdr:row>43</xdr:row>
      <xdr:rowOff>47625</xdr:rowOff>
    </xdr:to>
    <xdr:sp macro="" textlink="">
      <xdr:nvSpPr>
        <xdr:cNvPr id="60838" name="Line 433">
          <a:extLst>
            <a:ext uri="{FF2B5EF4-FFF2-40B4-BE49-F238E27FC236}">
              <a16:creationId xmlns:a16="http://schemas.microsoft.com/office/drawing/2014/main" id="{00000000-0008-0000-0200-0000A6ED0000}"/>
            </a:ext>
          </a:extLst>
        </xdr:cNvPr>
        <xdr:cNvSpPr>
          <a:spLocks noChangeShapeType="1"/>
        </xdr:cNvSpPr>
      </xdr:nvSpPr>
      <xdr:spPr bwMode="auto">
        <a:xfrm>
          <a:off x="1323975" y="8753475"/>
          <a:ext cx="0" cy="2190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742950</xdr:colOff>
      <xdr:row>42</xdr:row>
      <xdr:rowOff>9525</xdr:rowOff>
    </xdr:from>
    <xdr:to>
      <xdr:col>2</xdr:col>
      <xdr:colOff>742950</xdr:colOff>
      <xdr:row>43</xdr:row>
      <xdr:rowOff>57150</xdr:rowOff>
    </xdr:to>
    <xdr:sp macro="" textlink="">
      <xdr:nvSpPr>
        <xdr:cNvPr id="60839" name="Line 434">
          <a:extLst>
            <a:ext uri="{FF2B5EF4-FFF2-40B4-BE49-F238E27FC236}">
              <a16:creationId xmlns:a16="http://schemas.microsoft.com/office/drawing/2014/main" id="{00000000-0008-0000-0200-0000A7ED0000}"/>
            </a:ext>
          </a:extLst>
        </xdr:cNvPr>
        <xdr:cNvSpPr>
          <a:spLocks noChangeShapeType="1"/>
        </xdr:cNvSpPr>
      </xdr:nvSpPr>
      <xdr:spPr bwMode="auto">
        <a:xfrm>
          <a:off x="2286000" y="8743950"/>
          <a:ext cx="0" cy="238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742950</xdr:colOff>
      <xdr:row>43</xdr:row>
      <xdr:rowOff>9525</xdr:rowOff>
    </xdr:from>
    <xdr:to>
      <xdr:col>2</xdr:col>
      <xdr:colOff>742950</xdr:colOff>
      <xdr:row>43</xdr:row>
      <xdr:rowOff>9525</xdr:rowOff>
    </xdr:to>
    <xdr:sp macro="" textlink="">
      <xdr:nvSpPr>
        <xdr:cNvPr id="60840" name="Line 435">
          <a:extLst>
            <a:ext uri="{FF2B5EF4-FFF2-40B4-BE49-F238E27FC236}">
              <a16:creationId xmlns:a16="http://schemas.microsoft.com/office/drawing/2014/main" id="{00000000-0008-0000-0200-0000A8ED0000}"/>
            </a:ext>
          </a:extLst>
        </xdr:cNvPr>
        <xdr:cNvSpPr>
          <a:spLocks noChangeShapeType="1"/>
        </xdr:cNvSpPr>
      </xdr:nvSpPr>
      <xdr:spPr bwMode="auto">
        <a:xfrm>
          <a:off x="1323975" y="8934450"/>
          <a:ext cx="962025" cy="0"/>
        </a:xfrm>
        <a:prstGeom prst="line">
          <a:avLst/>
        </a:prstGeom>
        <a:noFill/>
        <a:ln w="3175">
          <a:solidFill>
            <a:srgbClr val="000000"/>
          </a:solidFill>
          <a:round/>
          <a:headEnd type="stealth" w="sm" len="med"/>
          <a:tailEnd type="stealth" w="sm" len="med"/>
        </a:ln>
        <a:extLst>
          <a:ext uri="{909E8E84-426E-40DD-AFC4-6F175D3DCCD1}">
            <a14:hiddenFill xmlns:a14="http://schemas.microsoft.com/office/drawing/2010/main">
              <a:noFill/>
            </a14:hiddenFill>
          </a:ext>
        </a:extLst>
      </xdr:spPr>
    </xdr:sp>
    <xdr:clientData/>
  </xdr:twoCellAnchor>
  <xdr:twoCellAnchor>
    <xdr:from>
      <xdr:col>1</xdr:col>
      <xdr:colOff>419100</xdr:colOff>
      <xdr:row>39</xdr:row>
      <xdr:rowOff>9525</xdr:rowOff>
    </xdr:from>
    <xdr:to>
      <xdr:col>1</xdr:col>
      <xdr:colOff>419100</xdr:colOff>
      <xdr:row>41</xdr:row>
      <xdr:rowOff>0</xdr:rowOff>
    </xdr:to>
    <xdr:sp macro="" textlink="">
      <xdr:nvSpPr>
        <xdr:cNvPr id="60841" name="Line 436">
          <a:extLst>
            <a:ext uri="{FF2B5EF4-FFF2-40B4-BE49-F238E27FC236}">
              <a16:creationId xmlns:a16="http://schemas.microsoft.com/office/drawing/2014/main" id="{00000000-0008-0000-0200-0000A9ED0000}"/>
            </a:ext>
          </a:extLst>
        </xdr:cNvPr>
        <xdr:cNvSpPr>
          <a:spLocks noChangeShapeType="1"/>
        </xdr:cNvSpPr>
      </xdr:nvSpPr>
      <xdr:spPr bwMode="auto">
        <a:xfrm>
          <a:off x="1000125" y="8172450"/>
          <a:ext cx="0" cy="3714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419100</xdr:colOff>
      <xdr:row>41</xdr:row>
      <xdr:rowOff>0</xdr:rowOff>
    </xdr:from>
    <xdr:to>
      <xdr:col>1</xdr:col>
      <xdr:colOff>590550</xdr:colOff>
      <xdr:row>41</xdr:row>
      <xdr:rowOff>0</xdr:rowOff>
    </xdr:to>
    <xdr:sp macro="" textlink="">
      <xdr:nvSpPr>
        <xdr:cNvPr id="60842" name="Line 437">
          <a:extLst>
            <a:ext uri="{FF2B5EF4-FFF2-40B4-BE49-F238E27FC236}">
              <a16:creationId xmlns:a16="http://schemas.microsoft.com/office/drawing/2014/main" id="{00000000-0008-0000-0200-0000AAED0000}"/>
            </a:ext>
          </a:extLst>
        </xdr:cNvPr>
        <xdr:cNvSpPr>
          <a:spLocks noChangeShapeType="1"/>
        </xdr:cNvSpPr>
      </xdr:nvSpPr>
      <xdr:spPr bwMode="auto">
        <a:xfrm>
          <a:off x="1000125" y="8543925"/>
          <a:ext cx="17145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476250</xdr:colOff>
      <xdr:row>36</xdr:row>
      <xdr:rowOff>28575</xdr:rowOff>
    </xdr:from>
    <xdr:to>
      <xdr:col>7</xdr:col>
      <xdr:colOff>933450</xdr:colOff>
      <xdr:row>37</xdr:row>
      <xdr:rowOff>38100</xdr:rowOff>
    </xdr:to>
    <xdr:sp macro="" textlink="">
      <xdr:nvSpPr>
        <xdr:cNvPr id="6582" name="Rectangle 438">
          <a:extLst>
            <a:ext uri="{FF2B5EF4-FFF2-40B4-BE49-F238E27FC236}">
              <a16:creationId xmlns:a16="http://schemas.microsoft.com/office/drawing/2014/main" id="{00000000-0008-0000-0200-0000B6190000}"/>
            </a:ext>
          </a:extLst>
        </xdr:cNvPr>
        <xdr:cNvSpPr>
          <a:spLocks noChangeArrowheads="1"/>
        </xdr:cNvSpPr>
      </xdr:nvSpPr>
      <xdr:spPr bwMode="auto">
        <a:xfrm>
          <a:off x="6905625" y="7639050"/>
          <a:ext cx="457200" cy="200025"/>
        </a:xfrm>
        <a:prstGeom prst="rect">
          <a:avLst/>
        </a:prstGeom>
        <a:noFill/>
        <a:ln w="9525">
          <a:noFill/>
          <a:miter lim="800000"/>
          <a:headEnd/>
          <a:tailEnd/>
        </a:ln>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Berm</a:t>
          </a:r>
        </a:p>
      </xdr:txBody>
    </xdr:sp>
    <xdr:clientData/>
  </xdr:twoCellAnchor>
  <xdr:twoCellAnchor>
    <xdr:from>
      <xdr:col>5</xdr:col>
      <xdr:colOff>914400</xdr:colOff>
      <xdr:row>41</xdr:row>
      <xdr:rowOff>114300</xdr:rowOff>
    </xdr:from>
    <xdr:to>
      <xdr:col>6</xdr:col>
      <xdr:colOff>914400</xdr:colOff>
      <xdr:row>41</xdr:row>
      <xdr:rowOff>114300</xdr:rowOff>
    </xdr:to>
    <xdr:sp macro="" textlink="">
      <xdr:nvSpPr>
        <xdr:cNvPr id="60844" name="Line 439">
          <a:extLst>
            <a:ext uri="{FF2B5EF4-FFF2-40B4-BE49-F238E27FC236}">
              <a16:creationId xmlns:a16="http://schemas.microsoft.com/office/drawing/2014/main" id="{00000000-0008-0000-0200-0000ACED0000}"/>
            </a:ext>
          </a:extLst>
        </xdr:cNvPr>
        <xdr:cNvSpPr>
          <a:spLocks noChangeShapeType="1"/>
        </xdr:cNvSpPr>
      </xdr:nvSpPr>
      <xdr:spPr bwMode="auto">
        <a:xfrm>
          <a:off x="5419725" y="8658225"/>
          <a:ext cx="9620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914400</xdr:colOff>
      <xdr:row>37</xdr:row>
      <xdr:rowOff>28575</xdr:rowOff>
    </xdr:from>
    <xdr:to>
      <xdr:col>7</xdr:col>
      <xdr:colOff>400050</xdr:colOff>
      <xdr:row>41</xdr:row>
      <xdr:rowOff>114300</xdr:rowOff>
    </xdr:to>
    <xdr:sp macro="" textlink="">
      <xdr:nvSpPr>
        <xdr:cNvPr id="60845" name="Line 440">
          <a:extLst>
            <a:ext uri="{FF2B5EF4-FFF2-40B4-BE49-F238E27FC236}">
              <a16:creationId xmlns:a16="http://schemas.microsoft.com/office/drawing/2014/main" id="{00000000-0008-0000-0200-0000ADED0000}"/>
            </a:ext>
          </a:extLst>
        </xdr:cNvPr>
        <xdr:cNvSpPr>
          <a:spLocks noChangeShapeType="1"/>
        </xdr:cNvSpPr>
      </xdr:nvSpPr>
      <xdr:spPr bwMode="auto">
        <a:xfrm flipV="1">
          <a:off x="6381750" y="7829550"/>
          <a:ext cx="447675" cy="8286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514350</xdr:colOff>
      <xdr:row>37</xdr:row>
      <xdr:rowOff>28575</xdr:rowOff>
    </xdr:from>
    <xdr:to>
      <xdr:col>5</xdr:col>
      <xdr:colOff>914400</xdr:colOff>
      <xdr:row>41</xdr:row>
      <xdr:rowOff>114300</xdr:rowOff>
    </xdr:to>
    <xdr:sp macro="" textlink="">
      <xdr:nvSpPr>
        <xdr:cNvPr id="60846" name="Line 441">
          <a:extLst>
            <a:ext uri="{FF2B5EF4-FFF2-40B4-BE49-F238E27FC236}">
              <a16:creationId xmlns:a16="http://schemas.microsoft.com/office/drawing/2014/main" id="{00000000-0008-0000-0200-0000AEED0000}"/>
            </a:ext>
          </a:extLst>
        </xdr:cNvPr>
        <xdr:cNvSpPr>
          <a:spLocks noChangeShapeType="1"/>
        </xdr:cNvSpPr>
      </xdr:nvSpPr>
      <xdr:spPr bwMode="auto">
        <a:xfrm flipH="1" flipV="1">
          <a:off x="5019675" y="7829550"/>
          <a:ext cx="400050" cy="8286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323850</xdr:colOff>
      <xdr:row>38</xdr:row>
      <xdr:rowOff>76200</xdr:rowOff>
    </xdr:from>
    <xdr:to>
      <xdr:col>5</xdr:col>
      <xdr:colOff>628650</xdr:colOff>
      <xdr:row>38</xdr:row>
      <xdr:rowOff>76200</xdr:rowOff>
    </xdr:to>
    <xdr:sp macro="" textlink="">
      <xdr:nvSpPr>
        <xdr:cNvPr id="60847" name="Line 442">
          <a:extLst>
            <a:ext uri="{FF2B5EF4-FFF2-40B4-BE49-F238E27FC236}">
              <a16:creationId xmlns:a16="http://schemas.microsoft.com/office/drawing/2014/main" id="{00000000-0008-0000-0200-0000AFED0000}"/>
            </a:ext>
          </a:extLst>
        </xdr:cNvPr>
        <xdr:cNvSpPr>
          <a:spLocks noChangeShapeType="1"/>
        </xdr:cNvSpPr>
      </xdr:nvSpPr>
      <xdr:spPr bwMode="auto">
        <a:xfrm flipH="1">
          <a:off x="4829175" y="8058150"/>
          <a:ext cx="3048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276225</xdr:colOff>
      <xdr:row>38</xdr:row>
      <xdr:rowOff>76200</xdr:rowOff>
    </xdr:from>
    <xdr:to>
      <xdr:col>7</xdr:col>
      <xdr:colOff>590550</xdr:colOff>
      <xdr:row>38</xdr:row>
      <xdr:rowOff>76200</xdr:rowOff>
    </xdr:to>
    <xdr:sp macro="" textlink="">
      <xdr:nvSpPr>
        <xdr:cNvPr id="60848" name="Line 443">
          <a:extLst>
            <a:ext uri="{FF2B5EF4-FFF2-40B4-BE49-F238E27FC236}">
              <a16:creationId xmlns:a16="http://schemas.microsoft.com/office/drawing/2014/main" id="{00000000-0008-0000-0200-0000B0ED0000}"/>
            </a:ext>
          </a:extLst>
        </xdr:cNvPr>
        <xdr:cNvSpPr>
          <a:spLocks noChangeShapeType="1"/>
        </xdr:cNvSpPr>
      </xdr:nvSpPr>
      <xdr:spPr bwMode="auto">
        <a:xfrm>
          <a:off x="6705600" y="8058150"/>
          <a:ext cx="3143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419100</xdr:colOff>
      <xdr:row>38</xdr:row>
      <xdr:rowOff>76200</xdr:rowOff>
    </xdr:from>
    <xdr:to>
      <xdr:col>5</xdr:col>
      <xdr:colOff>847725</xdr:colOff>
      <xdr:row>42</xdr:row>
      <xdr:rowOff>123825</xdr:rowOff>
    </xdr:to>
    <xdr:sp macro="" textlink="">
      <xdr:nvSpPr>
        <xdr:cNvPr id="60849" name="Line 444">
          <a:extLst>
            <a:ext uri="{FF2B5EF4-FFF2-40B4-BE49-F238E27FC236}">
              <a16:creationId xmlns:a16="http://schemas.microsoft.com/office/drawing/2014/main" id="{00000000-0008-0000-0200-0000B1ED0000}"/>
            </a:ext>
          </a:extLst>
        </xdr:cNvPr>
        <xdr:cNvSpPr>
          <a:spLocks noChangeShapeType="1"/>
        </xdr:cNvSpPr>
      </xdr:nvSpPr>
      <xdr:spPr bwMode="auto">
        <a:xfrm>
          <a:off x="4924425" y="8058150"/>
          <a:ext cx="428625" cy="80010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847725</xdr:colOff>
      <xdr:row>42</xdr:row>
      <xdr:rowOff>123825</xdr:rowOff>
    </xdr:from>
    <xdr:to>
      <xdr:col>7</xdr:col>
      <xdr:colOff>47625</xdr:colOff>
      <xdr:row>42</xdr:row>
      <xdr:rowOff>123825</xdr:rowOff>
    </xdr:to>
    <xdr:sp macro="" textlink="">
      <xdr:nvSpPr>
        <xdr:cNvPr id="60850" name="Line 445">
          <a:extLst>
            <a:ext uri="{FF2B5EF4-FFF2-40B4-BE49-F238E27FC236}">
              <a16:creationId xmlns:a16="http://schemas.microsoft.com/office/drawing/2014/main" id="{00000000-0008-0000-0200-0000B2ED0000}"/>
            </a:ext>
          </a:extLst>
        </xdr:cNvPr>
        <xdr:cNvSpPr>
          <a:spLocks noChangeShapeType="1"/>
        </xdr:cNvSpPr>
      </xdr:nvSpPr>
      <xdr:spPr bwMode="auto">
        <a:xfrm>
          <a:off x="5353050" y="8858250"/>
          <a:ext cx="112395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38100</xdr:colOff>
      <xdr:row>38</xdr:row>
      <xdr:rowOff>76200</xdr:rowOff>
    </xdr:from>
    <xdr:to>
      <xdr:col>7</xdr:col>
      <xdr:colOff>495300</xdr:colOff>
      <xdr:row>42</xdr:row>
      <xdr:rowOff>123825</xdr:rowOff>
    </xdr:to>
    <xdr:sp macro="" textlink="">
      <xdr:nvSpPr>
        <xdr:cNvPr id="60851" name="Line 446">
          <a:extLst>
            <a:ext uri="{FF2B5EF4-FFF2-40B4-BE49-F238E27FC236}">
              <a16:creationId xmlns:a16="http://schemas.microsoft.com/office/drawing/2014/main" id="{00000000-0008-0000-0200-0000B3ED0000}"/>
            </a:ext>
          </a:extLst>
        </xdr:cNvPr>
        <xdr:cNvSpPr>
          <a:spLocks noChangeShapeType="1"/>
        </xdr:cNvSpPr>
      </xdr:nvSpPr>
      <xdr:spPr bwMode="auto">
        <a:xfrm flipV="1">
          <a:off x="6467475" y="8058150"/>
          <a:ext cx="457200" cy="80010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180975</xdr:colOff>
      <xdr:row>37</xdr:row>
      <xdr:rowOff>28575</xdr:rowOff>
    </xdr:from>
    <xdr:to>
      <xdr:col>5</xdr:col>
      <xdr:colOff>514350</xdr:colOff>
      <xdr:row>37</xdr:row>
      <xdr:rowOff>28575</xdr:rowOff>
    </xdr:to>
    <xdr:sp macro="" textlink="">
      <xdr:nvSpPr>
        <xdr:cNvPr id="60852" name="Line 447">
          <a:extLst>
            <a:ext uri="{FF2B5EF4-FFF2-40B4-BE49-F238E27FC236}">
              <a16:creationId xmlns:a16="http://schemas.microsoft.com/office/drawing/2014/main" id="{00000000-0008-0000-0200-0000B4ED0000}"/>
            </a:ext>
          </a:extLst>
        </xdr:cNvPr>
        <xdr:cNvSpPr>
          <a:spLocks noChangeShapeType="1"/>
        </xdr:cNvSpPr>
      </xdr:nvSpPr>
      <xdr:spPr bwMode="auto">
        <a:xfrm flipH="1">
          <a:off x="4686300" y="7829550"/>
          <a:ext cx="3333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400050</xdr:colOff>
      <xdr:row>37</xdr:row>
      <xdr:rowOff>28575</xdr:rowOff>
    </xdr:from>
    <xdr:to>
      <xdr:col>7</xdr:col>
      <xdr:colOff>933450</xdr:colOff>
      <xdr:row>37</xdr:row>
      <xdr:rowOff>28575</xdr:rowOff>
    </xdr:to>
    <xdr:sp macro="" textlink="">
      <xdr:nvSpPr>
        <xdr:cNvPr id="60853" name="Line 448">
          <a:extLst>
            <a:ext uri="{FF2B5EF4-FFF2-40B4-BE49-F238E27FC236}">
              <a16:creationId xmlns:a16="http://schemas.microsoft.com/office/drawing/2014/main" id="{00000000-0008-0000-0200-0000B5ED0000}"/>
            </a:ext>
          </a:extLst>
        </xdr:cNvPr>
        <xdr:cNvSpPr>
          <a:spLocks noChangeShapeType="1"/>
        </xdr:cNvSpPr>
      </xdr:nvSpPr>
      <xdr:spPr bwMode="auto">
        <a:xfrm>
          <a:off x="6829425" y="7829550"/>
          <a:ext cx="5334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666750</xdr:colOff>
      <xdr:row>38</xdr:row>
      <xdr:rowOff>85725</xdr:rowOff>
    </xdr:from>
    <xdr:to>
      <xdr:col>6</xdr:col>
      <xdr:colOff>38100</xdr:colOff>
      <xdr:row>38</xdr:row>
      <xdr:rowOff>85725</xdr:rowOff>
    </xdr:to>
    <xdr:sp macro="" textlink="">
      <xdr:nvSpPr>
        <xdr:cNvPr id="60854" name="Line 449">
          <a:extLst>
            <a:ext uri="{FF2B5EF4-FFF2-40B4-BE49-F238E27FC236}">
              <a16:creationId xmlns:a16="http://schemas.microsoft.com/office/drawing/2014/main" id="{00000000-0008-0000-0200-0000B6ED0000}"/>
            </a:ext>
          </a:extLst>
        </xdr:cNvPr>
        <xdr:cNvSpPr>
          <a:spLocks noChangeShapeType="1"/>
        </xdr:cNvSpPr>
      </xdr:nvSpPr>
      <xdr:spPr bwMode="auto">
        <a:xfrm>
          <a:off x="5172075" y="8067675"/>
          <a:ext cx="33337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247650</xdr:colOff>
      <xdr:row>35</xdr:row>
      <xdr:rowOff>152400</xdr:rowOff>
    </xdr:from>
    <xdr:to>
      <xdr:col>5</xdr:col>
      <xdr:colOff>247650</xdr:colOff>
      <xdr:row>37</xdr:row>
      <xdr:rowOff>28575</xdr:rowOff>
    </xdr:to>
    <xdr:sp macro="" textlink="">
      <xdr:nvSpPr>
        <xdr:cNvPr id="60855" name="Line 450">
          <a:extLst>
            <a:ext uri="{FF2B5EF4-FFF2-40B4-BE49-F238E27FC236}">
              <a16:creationId xmlns:a16="http://schemas.microsoft.com/office/drawing/2014/main" id="{00000000-0008-0000-0200-0000B7ED0000}"/>
            </a:ext>
          </a:extLst>
        </xdr:cNvPr>
        <xdr:cNvSpPr>
          <a:spLocks noChangeShapeType="1"/>
        </xdr:cNvSpPr>
      </xdr:nvSpPr>
      <xdr:spPr bwMode="auto">
        <a:xfrm flipV="1">
          <a:off x="4752975" y="7581900"/>
          <a:ext cx="0" cy="247650"/>
        </a:xfrm>
        <a:prstGeom prst="line">
          <a:avLst/>
        </a:prstGeom>
        <a:noFill/>
        <a:ln w="3175">
          <a:solidFill>
            <a:srgbClr val="000000"/>
          </a:solidFill>
          <a:round/>
          <a:headEnd type="stealth" w="sm" len="med"/>
          <a:tailEnd/>
        </a:ln>
        <a:extLst>
          <a:ext uri="{909E8E84-426E-40DD-AFC4-6F175D3DCCD1}">
            <a14:hiddenFill xmlns:a14="http://schemas.microsoft.com/office/drawing/2010/main">
              <a:noFill/>
            </a14:hiddenFill>
          </a:ext>
        </a:extLst>
      </xdr:spPr>
    </xdr:sp>
    <xdr:clientData/>
  </xdr:twoCellAnchor>
  <xdr:twoCellAnchor>
    <xdr:from>
      <xdr:col>6</xdr:col>
      <xdr:colOff>19050</xdr:colOff>
      <xdr:row>38</xdr:row>
      <xdr:rowOff>85725</xdr:rowOff>
    </xdr:from>
    <xdr:to>
      <xdr:col>6</xdr:col>
      <xdr:colOff>19050</xdr:colOff>
      <xdr:row>41</xdr:row>
      <xdr:rowOff>114300</xdr:rowOff>
    </xdr:to>
    <xdr:sp macro="" textlink="">
      <xdr:nvSpPr>
        <xdr:cNvPr id="60856" name="Line 451">
          <a:extLst>
            <a:ext uri="{FF2B5EF4-FFF2-40B4-BE49-F238E27FC236}">
              <a16:creationId xmlns:a16="http://schemas.microsoft.com/office/drawing/2014/main" id="{00000000-0008-0000-0200-0000B8ED0000}"/>
            </a:ext>
          </a:extLst>
        </xdr:cNvPr>
        <xdr:cNvSpPr>
          <a:spLocks noChangeShapeType="1"/>
        </xdr:cNvSpPr>
      </xdr:nvSpPr>
      <xdr:spPr bwMode="auto">
        <a:xfrm>
          <a:off x="5486400" y="8067675"/>
          <a:ext cx="0" cy="590550"/>
        </a:xfrm>
        <a:prstGeom prst="line">
          <a:avLst/>
        </a:prstGeom>
        <a:noFill/>
        <a:ln w="3175">
          <a:solidFill>
            <a:srgbClr val="000000"/>
          </a:solidFill>
          <a:round/>
          <a:headEnd type="stealth" w="sm" len="med"/>
          <a:tailEnd type="stealth" w="sm" len="med"/>
        </a:ln>
        <a:extLst>
          <a:ext uri="{909E8E84-426E-40DD-AFC4-6F175D3DCCD1}">
            <a14:hiddenFill xmlns:a14="http://schemas.microsoft.com/office/drawing/2010/main">
              <a:noFill/>
            </a14:hiddenFill>
          </a:ext>
        </a:extLst>
      </xdr:spPr>
    </xdr:sp>
    <xdr:clientData/>
  </xdr:twoCellAnchor>
  <xdr:twoCellAnchor>
    <xdr:from>
      <xdr:col>5</xdr:col>
      <xdr:colOff>19050</xdr:colOff>
      <xdr:row>39</xdr:row>
      <xdr:rowOff>114300</xdr:rowOff>
    </xdr:from>
    <xdr:to>
      <xdr:col>5</xdr:col>
      <xdr:colOff>123825</xdr:colOff>
      <xdr:row>39</xdr:row>
      <xdr:rowOff>114300</xdr:rowOff>
    </xdr:to>
    <xdr:sp macro="" textlink="">
      <xdr:nvSpPr>
        <xdr:cNvPr id="60857" name="Line 452">
          <a:extLst>
            <a:ext uri="{FF2B5EF4-FFF2-40B4-BE49-F238E27FC236}">
              <a16:creationId xmlns:a16="http://schemas.microsoft.com/office/drawing/2014/main" id="{00000000-0008-0000-0200-0000B9ED0000}"/>
            </a:ext>
          </a:extLst>
        </xdr:cNvPr>
        <xdr:cNvSpPr>
          <a:spLocks noChangeShapeType="1"/>
        </xdr:cNvSpPr>
      </xdr:nvSpPr>
      <xdr:spPr bwMode="auto">
        <a:xfrm>
          <a:off x="4524375" y="8277225"/>
          <a:ext cx="10477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904875</xdr:colOff>
      <xdr:row>43</xdr:row>
      <xdr:rowOff>47625</xdr:rowOff>
    </xdr:from>
    <xdr:to>
      <xdr:col>5</xdr:col>
      <xdr:colOff>904875</xdr:colOff>
      <xdr:row>44</xdr:row>
      <xdr:rowOff>47625</xdr:rowOff>
    </xdr:to>
    <xdr:sp macro="" textlink="">
      <xdr:nvSpPr>
        <xdr:cNvPr id="60858" name="Line 453">
          <a:extLst>
            <a:ext uri="{FF2B5EF4-FFF2-40B4-BE49-F238E27FC236}">
              <a16:creationId xmlns:a16="http://schemas.microsoft.com/office/drawing/2014/main" id="{00000000-0008-0000-0200-0000BAED0000}"/>
            </a:ext>
          </a:extLst>
        </xdr:cNvPr>
        <xdr:cNvSpPr>
          <a:spLocks noChangeShapeType="1"/>
        </xdr:cNvSpPr>
      </xdr:nvSpPr>
      <xdr:spPr bwMode="auto">
        <a:xfrm>
          <a:off x="5410200" y="8972550"/>
          <a:ext cx="0" cy="1905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923925</xdr:colOff>
      <xdr:row>43</xdr:row>
      <xdr:rowOff>47625</xdr:rowOff>
    </xdr:from>
    <xdr:to>
      <xdr:col>6</xdr:col>
      <xdr:colOff>923925</xdr:colOff>
      <xdr:row>44</xdr:row>
      <xdr:rowOff>57150</xdr:rowOff>
    </xdr:to>
    <xdr:sp macro="" textlink="">
      <xdr:nvSpPr>
        <xdr:cNvPr id="60859" name="Line 454">
          <a:extLst>
            <a:ext uri="{FF2B5EF4-FFF2-40B4-BE49-F238E27FC236}">
              <a16:creationId xmlns:a16="http://schemas.microsoft.com/office/drawing/2014/main" id="{00000000-0008-0000-0200-0000BBED0000}"/>
            </a:ext>
          </a:extLst>
        </xdr:cNvPr>
        <xdr:cNvSpPr>
          <a:spLocks noChangeShapeType="1"/>
        </xdr:cNvSpPr>
      </xdr:nvSpPr>
      <xdr:spPr bwMode="auto">
        <a:xfrm>
          <a:off x="6391275" y="8972550"/>
          <a:ext cx="0" cy="2000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914400</xdr:colOff>
      <xdr:row>44</xdr:row>
      <xdr:rowOff>9525</xdr:rowOff>
    </xdr:from>
    <xdr:to>
      <xdr:col>6</xdr:col>
      <xdr:colOff>923925</xdr:colOff>
      <xdr:row>44</xdr:row>
      <xdr:rowOff>9525</xdr:rowOff>
    </xdr:to>
    <xdr:sp macro="" textlink="">
      <xdr:nvSpPr>
        <xdr:cNvPr id="60860" name="Line 455">
          <a:extLst>
            <a:ext uri="{FF2B5EF4-FFF2-40B4-BE49-F238E27FC236}">
              <a16:creationId xmlns:a16="http://schemas.microsoft.com/office/drawing/2014/main" id="{00000000-0008-0000-0200-0000BCED0000}"/>
            </a:ext>
          </a:extLst>
        </xdr:cNvPr>
        <xdr:cNvSpPr>
          <a:spLocks noChangeShapeType="1"/>
        </xdr:cNvSpPr>
      </xdr:nvSpPr>
      <xdr:spPr bwMode="auto">
        <a:xfrm>
          <a:off x="5419725" y="9124950"/>
          <a:ext cx="971550" cy="0"/>
        </a:xfrm>
        <a:prstGeom prst="line">
          <a:avLst/>
        </a:prstGeom>
        <a:noFill/>
        <a:ln w="3175">
          <a:solidFill>
            <a:srgbClr val="000000"/>
          </a:solidFill>
          <a:round/>
          <a:headEnd type="stealth" w="sm" len="med"/>
          <a:tailEnd type="stealth" w="sm" len="med"/>
        </a:ln>
        <a:extLst>
          <a:ext uri="{909E8E84-426E-40DD-AFC4-6F175D3DCCD1}">
            <a14:hiddenFill xmlns:a14="http://schemas.microsoft.com/office/drawing/2010/main">
              <a:noFill/>
            </a14:hiddenFill>
          </a:ext>
        </a:extLst>
      </xdr:spPr>
    </xdr:sp>
    <xdr:clientData/>
  </xdr:twoCellAnchor>
  <xdr:twoCellAnchor>
    <xdr:from>
      <xdr:col>5</xdr:col>
      <xdr:colOff>552450</xdr:colOff>
      <xdr:row>38</xdr:row>
      <xdr:rowOff>152400</xdr:rowOff>
    </xdr:from>
    <xdr:to>
      <xdr:col>5</xdr:col>
      <xdr:colOff>685800</xdr:colOff>
      <xdr:row>39</xdr:row>
      <xdr:rowOff>38100</xdr:rowOff>
    </xdr:to>
    <xdr:sp macro="" textlink="">
      <xdr:nvSpPr>
        <xdr:cNvPr id="60861" name="Oval 456">
          <a:extLst>
            <a:ext uri="{FF2B5EF4-FFF2-40B4-BE49-F238E27FC236}">
              <a16:creationId xmlns:a16="http://schemas.microsoft.com/office/drawing/2014/main" id="{00000000-0008-0000-0200-0000BDED0000}"/>
            </a:ext>
          </a:extLst>
        </xdr:cNvPr>
        <xdr:cNvSpPr>
          <a:spLocks noChangeArrowheads="1"/>
        </xdr:cNvSpPr>
      </xdr:nvSpPr>
      <xdr:spPr bwMode="auto">
        <a:xfrm>
          <a:off x="5057775" y="8134350"/>
          <a:ext cx="133350" cy="66675"/>
        </a:xfrm>
        <a:prstGeom prst="ellipse">
          <a:avLst/>
        </a:prstGeom>
        <a:solidFill>
          <a:srgbClr val="FFFFFF"/>
        </a:solidFill>
        <a:ln w="9525">
          <a:solidFill>
            <a:srgbClr val="000000"/>
          </a:solidFill>
          <a:round/>
          <a:headEnd/>
          <a:tailEnd/>
        </a:ln>
      </xdr:spPr>
    </xdr:sp>
    <xdr:clientData/>
  </xdr:twoCellAnchor>
  <xdr:twoCellAnchor>
    <xdr:from>
      <xdr:col>5</xdr:col>
      <xdr:colOff>552450</xdr:colOff>
      <xdr:row>39</xdr:row>
      <xdr:rowOff>38100</xdr:rowOff>
    </xdr:from>
    <xdr:to>
      <xdr:col>5</xdr:col>
      <xdr:colOff>657225</xdr:colOff>
      <xdr:row>39</xdr:row>
      <xdr:rowOff>171450</xdr:rowOff>
    </xdr:to>
    <xdr:sp macro="" textlink="">
      <xdr:nvSpPr>
        <xdr:cNvPr id="60862" name="Oval 457">
          <a:extLst>
            <a:ext uri="{FF2B5EF4-FFF2-40B4-BE49-F238E27FC236}">
              <a16:creationId xmlns:a16="http://schemas.microsoft.com/office/drawing/2014/main" id="{00000000-0008-0000-0200-0000BEED0000}"/>
            </a:ext>
          </a:extLst>
        </xdr:cNvPr>
        <xdr:cNvSpPr>
          <a:spLocks noChangeArrowheads="1"/>
        </xdr:cNvSpPr>
      </xdr:nvSpPr>
      <xdr:spPr bwMode="auto">
        <a:xfrm>
          <a:off x="5057775" y="8201025"/>
          <a:ext cx="104775" cy="133350"/>
        </a:xfrm>
        <a:prstGeom prst="ellipse">
          <a:avLst/>
        </a:prstGeom>
        <a:solidFill>
          <a:srgbClr val="FFFFFF"/>
        </a:solidFill>
        <a:ln w="9525">
          <a:solidFill>
            <a:srgbClr val="000000"/>
          </a:solidFill>
          <a:round/>
          <a:headEnd/>
          <a:tailEnd/>
        </a:ln>
      </xdr:spPr>
    </xdr:sp>
    <xdr:clientData/>
  </xdr:twoCellAnchor>
  <xdr:twoCellAnchor>
    <xdr:from>
      <xdr:col>5</xdr:col>
      <xdr:colOff>466725</xdr:colOff>
      <xdr:row>38</xdr:row>
      <xdr:rowOff>76200</xdr:rowOff>
    </xdr:from>
    <xdr:to>
      <xdr:col>5</xdr:col>
      <xdr:colOff>552450</xdr:colOff>
      <xdr:row>39</xdr:row>
      <xdr:rowOff>0</xdr:rowOff>
    </xdr:to>
    <xdr:sp macro="" textlink="">
      <xdr:nvSpPr>
        <xdr:cNvPr id="60863" name="Oval 458">
          <a:extLst>
            <a:ext uri="{FF2B5EF4-FFF2-40B4-BE49-F238E27FC236}">
              <a16:creationId xmlns:a16="http://schemas.microsoft.com/office/drawing/2014/main" id="{00000000-0008-0000-0200-0000BFED0000}"/>
            </a:ext>
          </a:extLst>
        </xdr:cNvPr>
        <xdr:cNvSpPr>
          <a:spLocks noChangeArrowheads="1"/>
        </xdr:cNvSpPr>
      </xdr:nvSpPr>
      <xdr:spPr bwMode="auto">
        <a:xfrm>
          <a:off x="4972050" y="8058150"/>
          <a:ext cx="85725" cy="104775"/>
        </a:xfrm>
        <a:prstGeom prst="ellipse">
          <a:avLst/>
        </a:prstGeom>
        <a:solidFill>
          <a:srgbClr val="FFFFFF"/>
        </a:solidFill>
        <a:ln w="9525">
          <a:solidFill>
            <a:srgbClr val="000000"/>
          </a:solidFill>
          <a:round/>
          <a:headEnd/>
          <a:tailEnd/>
        </a:ln>
      </xdr:spPr>
    </xdr:sp>
    <xdr:clientData/>
  </xdr:twoCellAnchor>
  <xdr:twoCellAnchor>
    <xdr:from>
      <xdr:col>5</xdr:col>
      <xdr:colOff>647700</xdr:colOff>
      <xdr:row>39</xdr:row>
      <xdr:rowOff>38100</xdr:rowOff>
    </xdr:from>
    <xdr:to>
      <xdr:col>5</xdr:col>
      <xdr:colOff>723900</xdr:colOff>
      <xdr:row>39</xdr:row>
      <xdr:rowOff>114300</xdr:rowOff>
    </xdr:to>
    <xdr:sp macro="" textlink="">
      <xdr:nvSpPr>
        <xdr:cNvPr id="60864" name="Oval 459">
          <a:extLst>
            <a:ext uri="{FF2B5EF4-FFF2-40B4-BE49-F238E27FC236}">
              <a16:creationId xmlns:a16="http://schemas.microsoft.com/office/drawing/2014/main" id="{00000000-0008-0000-0200-0000C0ED0000}"/>
            </a:ext>
          </a:extLst>
        </xdr:cNvPr>
        <xdr:cNvSpPr>
          <a:spLocks noChangeArrowheads="1"/>
        </xdr:cNvSpPr>
      </xdr:nvSpPr>
      <xdr:spPr bwMode="auto">
        <a:xfrm>
          <a:off x="5153025" y="8201025"/>
          <a:ext cx="76200" cy="76200"/>
        </a:xfrm>
        <a:prstGeom prst="ellipse">
          <a:avLst/>
        </a:prstGeom>
        <a:solidFill>
          <a:srgbClr val="FFFFFF"/>
        </a:solidFill>
        <a:ln w="9525">
          <a:solidFill>
            <a:srgbClr val="000000"/>
          </a:solidFill>
          <a:round/>
          <a:headEnd/>
          <a:tailEnd/>
        </a:ln>
      </xdr:spPr>
    </xdr:sp>
    <xdr:clientData/>
  </xdr:twoCellAnchor>
  <xdr:twoCellAnchor>
    <xdr:from>
      <xdr:col>5</xdr:col>
      <xdr:colOff>619125</xdr:colOff>
      <xdr:row>39</xdr:row>
      <xdr:rowOff>123825</xdr:rowOff>
    </xdr:from>
    <xdr:to>
      <xdr:col>5</xdr:col>
      <xdr:colOff>695325</xdr:colOff>
      <xdr:row>40</xdr:row>
      <xdr:rowOff>95250</xdr:rowOff>
    </xdr:to>
    <xdr:sp macro="" textlink="">
      <xdr:nvSpPr>
        <xdr:cNvPr id="60865" name="Oval 460">
          <a:extLst>
            <a:ext uri="{FF2B5EF4-FFF2-40B4-BE49-F238E27FC236}">
              <a16:creationId xmlns:a16="http://schemas.microsoft.com/office/drawing/2014/main" id="{00000000-0008-0000-0200-0000C1ED0000}"/>
            </a:ext>
          </a:extLst>
        </xdr:cNvPr>
        <xdr:cNvSpPr>
          <a:spLocks noChangeArrowheads="1"/>
        </xdr:cNvSpPr>
      </xdr:nvSpPr>
      <xdr:spPr bwMode="auto">
        <a:xfrm>
          <a:off x="5124450" y="8286750"/>
          <a:ext cx="76200" cy="161925"/>
        </a:xfrm>
        <a:prstGeom prst="ellipse">
          <a:avLst/>
        </a:prstGeom>
        <a:solidFill>
          <a:srgbClr val="FFFFFF"/>
        </a:solidFill>
        <a:ln w="9525">
          <a:solidFill>
            <a:srgbClr val="000000"/>
          </a:solidFill>
          <a:round/>
          <a:headEnd/>
          <a:tailEnd/>
        </a:ln>
      </xdr:spPr>
    </xdr:sp>
    <xdr:clientData/>
  </xdr:twoCellAnchor>
  <xdr:twoCellAnchor>
    <xdr:from>
      <xdr:col>5</xdr:col>
      <xdr:colOff>685800</xdr:colOff>
      <xdr:row>39</xdr:row>
      <xdr:rowOff>114300</xdr:rowOff>
    </xdr:from>
    <xdr:to>
      <xdr:col>5</xdr:col>
      <xdr:colOff>762000</xdr:colOff>
      <xdr:row>40</xdr:row>
      <xdr:rowOff>76200</xdr:rowOff>
    </xdr:to>
    <xdr:sp macro="" textlink="">
      <xdr:nvSpPr>
        <xdr:cNvPr id="60866" name="Oval 461">
          <a:extLst>
            <a:ext uri="{FF2B5EF4-FFF2-40B4-BE49-F238E27FC236}">
              <a16:creationId xmlns:a16="http://schemas.microsoft.com/office/drawing/2014/main" id="{00000000-0008-0000-0200-0000C2ED0000}"/>
            </a:ext>
          </a:extLst>
        </xdr:cNvPr>
        <xdr:cNvSpPr>
          <a:spLocks noChangeArrowheads="1"/>
        </xdr:cNvSpPr>
      </xdr:nvSpPr>
      <xdr:spPr bwMode="auto">
        <a:xfrm>
          <a:off x="5191125" y="8277225"/>
          <a:ext cx="76200" cy="152400"/>
        </a:xfrm>
        <a:prstGeom prst="ellipse">
          <a:avLst/>
        </a:prstGeom>
        <a:solidFill>
          <a:srgbClr val="FFFFFF"/>
        </a:solidFill>
        <a:ln w="9525">
          <a:solidFill>
            <a:srgbClr val="000000"/>
          </a:solidFill>
          <a:round/>
          <a:headEnd/>
          <a:tailEnd/>
        </a:ln>
      </xdr:spPr>
    </xdr:sp>
    <xdr:clientData/>
  </xdr:twoCellAnchor>
  <xdr:twoCellAnchor>
    <xdr:from>
      <xdr:col>5</xdr:col>
      <xdr:colOff>647700</xdr:colOff>
      <xdr:row>40</xdr:row>
      <xdr:rowOff>85725</xdr:rowOff>
    </xdr:from>
    <xdr:to>
      <xdr:col>5</xdr:col>
      <xdr:colOff>752475</xdr:colOff>
      <xdr:row>41</xdr:row>
      <xdr:rowOff>9525</xdr:rowOff>
    </xdr:to>
    <xdr:sp macro="" textlink="">
      <xdr:nvSpPr>
        <xdr:cNvPr id="60867" name="Oval 462">
          <a:extLst>
            <a:ext uri="{FF2B5EF4-FFF2-40B4-BE49-F238E27FC236}">
              <a16:creationId xmlns:a16="http://schemas.microsoft.com/office/drawing/2014/main" id="{00000000-0008-0000-0200-0000C3ED0000}"/>
            </a:ext>
          </a:extLst>
        </xdr:cNvPr>
        <xdr:cNvSpPr>
          <a:spLocks noChangeArrowheads="1"/>
        </xdr:cNvSpPr>
      </xdr:nvSpPr>
      <xdr:spPr bwMode="auto">
        <a:xfrm>
          <a:off x="5153025" y="8439150"/>
          <a:ext cx="104775" cy="114300"/>
        </a:xfrm>
        <a:prstGeom prst="ellipse">
          <a:avLst/>
        </a:prstGeom>
        <a:solidFill>
          <a:srgbClr val="FFFFFF"/>
        </a:solidFill>
        <a:ln w="9525">
          <a:solidFill>
            <a:srgbClr val="000000"/>
          </a:solidFill>
          <a:round/>
          <a:headEnd/>
          <a:tailEnd/>
        </a:ln>
      </xdr:spPr>
    </xdr:sp>
    <xdr:clientData/>
  </xdr:twoCellAnchor>
  <xdr:twoCellAnchor>
    <xdr:from>
      <xdr:col>5</xdr:col>
      <xdr:colOff>733425</xdr:colOff>
      <xdr:row>40</xdr:row>
      <xdr:rowOff>57150</xdr:rowOff>
    </xdr:from>
    <xdr:to>
      <xdr:col>5</xdr:col>
      <xdr:colOff>819150</xdr:colOff>
      <xdr:row>40</xdr:row>
      <xdr:rowOff>142875</xdr:rowOff>
    </xdr:to>
    <xdr:sp macro="" textlink="">
      <xdr:nvSpPr>
        <xdr:cNvPr id="60868" name="Oval 463">
          <a:extLst>
            <a:ext uri="{FF2B5EF4-FFF2-40B4-BE49-F238E27FC236}">
              <a16:creationId xmlns:a16="http://schemas.microsoft.com/office/drawing/2014/main" id="{00000000-0008-0000-0200-0000C4ED0000}"/>
            </a:ext>
          </a:extLst>
        </xdr:cNvPr>
        <xdr:cNvSpPr>
          <a:spLocks noChangeArrowheads="1"/>
        </xdr:cNvSpPr>
      </xdr:nvSpPr>
      <xdr:spPr bwMode="auto">
        <a:xfrm>
          <a:off x="5238750" y="8410575"/>
          <a:ext cx="85725" cy="85725"/>
        </a:xfrm>
        <a:prstGeom prst="ellipse">
          <a:avLst/>
        </a:prstGeom>
        <a:solidFill>
          <a:srgbClr val="FFFFFF"/>
        </a:solidFill>
        <a:ln w="9525">
          <a:solidFill>
            <a:srgbClr val="000000"/>
          </a:solidFill>
          <a:round/>
          <a:headEnd/>
          <a:tailEnd/>
        </a:ln>
      </xdr:spPr>
    </xdr:sp>
    <xdr:clientData/>
  </xdr:twoCellAnchor>
  <xdr:twoCellAnchor>
    <xdr:from>
      <xdr:col>5</xdr:col>
      <xdr:colOff>723900</xdr:colOff>
      <xdr:row>40</xdr:row>
      <xdr:rowOff>161925</xdr:rowOff>
    </xdr:from>
    <xdr:to>
      <xdr:col>5</xdr:col>
      <xdr:colOff>809625</xdr:colOff>
      <xdr:row>41</xdr:row>
      <xdr:rowOff>133350</xdr:rowOff>
    </xdr:to>
    <xdr:sp macro="" textlink="">
      <xdr:nvSpPr>
        <xdr:cNvPr id="60869" name="Oval 464">
          <a:extLst>
            <a:ext uri="{FF2B5EF4-FFF2-40B4-BE49-F238E27FC236}">
              <a16:creationId xmlns:a16="http://schemas.microsoft.com/office/drawing/2014/main" id="{00000000-0008-0000-0200-0000C5ED0000}"/>
            </a:ext>
          </a:extLst>
        </xdr:cNvPr>
        <xdr:cNvSpPr>
          <a:spLocks noChangeArrowheads="1"/>
        </xdr:cNvSpPr>
      </xdr:nvSpPr>
      <xdr:spPr bwMode="auto">
        <a:xfrm>
          <a:off x="5229225" y="8515350"/>
          <a:ext cx="85725" cy="161925"/>
        </a:xfrm>
        <a:prstGeom prst="ellipse">
          <a:avLst/>
        </a:prstGeom>
        <a:solidFill>
          <a:srgbClr val="FFFFFF"/>
        </a:solidFill>
        <a:ln w="9525">
          <a:solidFill>
            <a:srgbClr val="000000"/>
          </a:solidFill>
          <a:round/>
          <a:headEnd/>
          <a:tailEnd/>
        </a:ln>
      </xdr:spPr>
    </xdr:sp>
    <xdr:clientData/>
  </xdr:twoCellAnchor>
  <xdr:twoCellAnchor>
    <xdr:from>
      <xdr:col>5</xdr:col>
      <xdr:colOff>790575</xdr:colOff>
      <xdr:row>40</xdr:row>
      <xdr:rowOff>133350</xdr:rowOff>
    </xdr:from>
    <xdr:to>
      <xdr:col>5</xdr:col>
      <xdr:colOff>866775</xdr:colOff>
      <xdr:row>41</xdr:row>
      <xdr:rowOff>28575</xdr:rowOff>
    </xdr:to>
    <xdr:sp macro="" textlink="">
      <xdr:nvSpPr>
        <xdr:cNvPr id="60870" name="Oval 465">
          <a:extLst>
            <a:ext uri="{FF2B5EF4-FFF2-40B4-BE49-F238E27FC236}">
              <a16:creationId xmlns:a16="http://schemas.microsoft.com/office/drawing/2014/main" id="{00000000-0008-0000-0200-0000C6ED0000}"/>
            </a:ext>
          </a:extLst>
        </xdr:cNvPr>
        <xdr:cNvSpPr>
          <a:spLocks noChangeArrowheads="1"/>
        </xdr:cNvSpPr>
      </xdr:nvSpPr>
      <xdr:spPr bwMode="auto">
        <a:xfrm>
          <a:off x="5295900" y="8486775"/>
          <a:ext cx="76200" cy="85725"/>
        </a:xfrm>
        <a:prstGeom prst="ellipse">
          <a:avLst/>
        </a:prstGeom>
        <a:solidFill>
          <a:srgbClr val="FFFFFF"/>
        </a:solidFill>
        <a:ln w="9525">
          <a:solidFill>
            <a:srgbClr val="000000"/>
          </a:solidFill>
          <a:round/>
          <a:headEnd/>
          <a:tailEnd/>
        </a:ln>
      </xdr:spPr>
    </xdr:sp>
    <xdr:clientData/>
  </xdr:twoCellAnchor>
  <xdr:twoCellAnchor>
    <xdr:from>
      <xdr:col>5</xdr:col>
      <xdr:colOff>781050</xdr:colOff>
      <xdr:row>41</xdr:row>
      <xdr:rowOff>123825</xdr:rowOff>
    </xdr:from>
    <xdr:to>
      <xdr:col>5</xdr:col>
      <xdr:colOff>866775</xdr:colOff>
      <xdr:row>42</xdr:row>
      <xdr:rowOff>47625</xdr:rowOff>
    </xdr:to>
    <xdr:sp macro="" textlink="">
      <xdr:nvSpPr>
        <xdr:cNvPr id="60871" name="Oval 466">
          <a:extLst>
            <a:ext uri="{FF2B5EF4-FFF2-40B4-BE49-F238E27FC236}">
              <a16:creationId xmlns:a16="http://schemas.microsoft.com/office/drawing/2014/main" id="{00000000-0008-0000-0200-0000C7ED0000}"/>
            </a:ext>
          </a:extLst>
        </xdr:cNvPr>
        <xdr:cNvSpPr>
          <a:spLocks noChangeArrowheads="1"/>
        </xdr:cNvSpPr>
      </xdr:nvSpPr>
      <xdr:spPr bwMode="auto">
        <a:xfrm>
          <a:off x="5286375" y="8667750"/>
          <a:ext cx="85725" cy="114300"/>
        </a:xfrm>
        <a:prstGeom prst="ellipse">
          <a:avLst/>
        </a:prstGeom>
        <a:solidFill>
          <a:srgbClr val="FFFFFF"/>
        </a:solidFill>
        <a:ln w="9525">
          <a:solidFill>
            <a:srgbClr val="000000"/>
          </a:solidFill>
          <a:round/>
          <a:headEnd/>
          <a:tailEnd/>
        </a:ln>
      </xdr:spPr>
    </xdr:sp>
    <xdr:clientData/>
  </xdr:twoCellAnchor>
  <xdr:twoCellAnchor>
    <xdr:from>
      <xdr:col>5</xdr:col>
      <xdr:colOff>800100</xdr:colOff>
      <xdr:row>41</xdr:row>
      <xdr:rowOff>38100</xdr:rowOff>
    </xdr:from>
    <xdr:to>
      <xdr:col>5</xdr:col>
      <xdr:colOff>895350</xdr:colOff>
      <xdr:row>41</xdr:row>
      <xdr:rowOff>161925</xdr:rowOff>
    </xdr:to>
    <xdr:sp macro="" textlink="">
      <xdr:nvSpPr>
        <xdr:cNvPr id="60872" name="Oval 467">
          <a:extLst>
            <a:ext uri="{FF2B5EF4-FFF2-40B4-BE49-F238E27FC236}">
              <a16:creationId xmlns:a16="http://schemas.microsoft.com/office/drawing/2014/main" id="{00000000-0008-0000-0200-0000C8ED0000}"/>
            </a:ext>
          </a:extLst>
        </xdr:cNvPr>
        <xdr:cNvSpPr>
          <a:spLocks noChangeArrowheads="1"/>
        </xdr:cNvSpPr>
      </xdr:nvSpPr>
      <xdr:spPr bwMode="auto">
        <a:xfrm>
          <a:off x="5305425" y="8582025"/>
          <a:ext cx="95250" cy="123825"/>
        </a:xfrm>
        <a:prstGeom prst="ellipse">
          <a:avLst/>
        </a:prstGeom>
        <a:solidFill>
          <a:srgbClr val="FFFFFF"/>
        </a:solidFill>
        <a:ln w="9525">
          <a:solidFill>
            <a:srgbClr val="000000"/>
          </a:solidFill>
          <a:round/>
          <a:headEnd/>
          <a:tailEnd/>
        </a:ln>
      </xdr:spPr>
    </xdr:sp>
    <xdr:clientData/>
  </xdr:twoCellAnchor>
  <xdr:twoCellAnchor>
    <xdr:from>
      <xdr:col>5</xdr:col>
      <xdr:colOff>828675</xdr:colOff>
      <xdr:row>42</xdr:row>
      <xdr:rowOff>0</xdr:rowOff>
    </xdr:from>
    <xdr:to>
      <xdr:col>5</xdr:col>
      <xdr:colOff>923925</xdr:colOff>
      <xdr:row>42</xdr:row>
      <xdr:rowOff>123825</xdr:rowOff>
    </xdr:to>
    <xdr:sp macro="" textlink="">
      <xdr:nvSpPr>
        <xdr:cNvPr id="60873" name="Oval 468">
          <a:extLst>
            <a:ext uri="{FF2B5EF4-FFF2-40B4-BE49-F238E27FC236}">
              <a16:creationId xmlns:a16="http://schemas.microsoft.com/office/drawing/2014/main" id="{00000000-0008-0000-0200-0000C9ED0000}"/>
            </a:ext>
          </a:extLst>
        </xdr:cNvPr>
        <xdr:cNvSpPr>
          <a:spLocks noChangeArrowheads="1"/>
        </xdr:cNvSpPr>
      </xdr:nvSpPr>
      <xdr:spPr bwMode="auto">
        <a:xfrm>
          <a:off x="5334000" y="8734425"/>
          <a:ext cx="95250" cy="123825"/>
        </a:xfrm>
        <a:prstGeom prst="ellipse">
          <a:avLst/>
        </a:prstGeom>
        <a:solidFill>
          <a:srgbClr val="FFFFFF"/>
        </a:solidFill>
        <a:ln w="9525">
          <a:solidFill>
            <a:srgbClr val="000000"/>
          </a:solidFill>
          <a:round/>
          <a:headEnd/>
          <a:tailEnd/>
        </a:ln>
      </xdr:spPr>
    </xdr:sp>
    <xdr:clientData/>
  </xdr:twoCellAnchor>
  <xdr:twoCellAnchor>
    <xdr:from>
      <xdr:col>5</xdr:col>
      <xdr:colOff>885825</xdr:colOff>
      <xdr:row>41</xdr:row>
      <xdr:rowOff>114300</xdr:rowOff>
    </xdr:from>
    <xdr:to>
      <xdr:col>6</xdr:col>
      <xdr:colOff>57150</xdr:colOff>
      <xdr:row>42</xdr:row>
      <xdr:rowOff>28575</xdr:rowOff>
    </xdr:to>
    <xdr:sp macro="" textlink="">
      <xdr:nvSpPr>
        <xdr:cNvPr id="60874" name="Oval 469">
          <a:extLst>
            <a:ext uri="{FF2B5EF4-FFF2-40B4-BE49-F238E27FC236}">
              <a16:creationId xmlns:a16="http://schemas.microsoft.com/office/drawing/2014/main" id="{00000000-0008-0000-0200-0000CAED0000}"/>
            </a:ext>
          </a:extLst>
        </xdr:cNvPr>
        <xdr:cNvSpPr>
          <a:spLocks noChangeArrowheads="1"/>
        </xdr:cNvSpPr>
      </xdr:nvSpPr>
      <xdr:spPr bwMode="auto">
        <a:xfrm>
          <a:off x="5391150" y="8658225"/>
          <a:ext cx="133350" cy="104775"/>
        </a:xfrm>
        <a:prstGeom prst="ellipse">
          <a:avLst/>
        </a:prstGeom>
        <a:solidFill>
          <a:srgbClr val="FFFFFF"/>
        </a:solidFill>
        <a:ln w="9525">
          <a:solidFill>
            <a:srgbClr val="000000"/>
          </a:solidFill>
          <a:round/>
          <a:headEnd/>
          <a:tailEnd/>
        </a:ln>
      </xdr:spPr>
    </xdr:sp>
    <xdr:clientData/>
  </xdr:twoCellAnchor>
  <xdr:twoCellAnchor>
    <xdr:from>
      <xdr:col>5</xdr:col>
      <xdr:colOff>904875</xdr:colOff>
      <xdr:row>42</xdr:row>
      <xdr:rowOff>19050</xdr:rowOff>
    </xdr:from>
    <xdr:to>
      <xdr:col>6</xdr:col>
      <xdr:colOff>47625</xdr:colOff>
      <xdr:row>42</xdr:row>
      <xdr:rowOff>114300</xdr:rowOff>
    </xdr:to>
    <xdr:sp macro="" textlink="">
      <xdr:nvSpPr>
        <xdr:cNvPr id="60875" name="Oval 470">
          <a:extLst>
            <a:ext uri="{FF2B5EF4-FFF2-40B4-BE49-F238E27FC236}">
              <a16:creationId xmlns:a16="http://schemas.microsoft.com/office/drawing/2014/main" id="{00000000-0008-0000-0200-0000CBED0000}"/>
            </a:ext>
          </a:extLst>
        </xdr:cNvPr>
        <xdr:cNvSpPr>
          <a:spLocks noChangeArrowheads="1"/>
        </xdr:cNvSpPr>
      </xdr:nvSpPr>
      <xdr:spPr bwMode="auto">
        <a:xfrm>
          <a:off x="5410200" y="8753475"/>
          <a:ext cx="104775" cy="95250"/>
        </a:xfrm>
        <a:prstGeom prst="ellipse">
          <a:avLst/>
        </a:prstGeom>
        <a:solidFill>
          <a:srgbClr val="FFFFFF"/>
        </a:solidFill>
        <a:ln w="9525">
          <a:solidFill>
            <a:srgbClr val="000000"/>
          </a:solidFill>
          <a:round/>
          <a:headEnd/>
          <a:tailEnd/>
        </a:ln>
      </xdr:spPr>
    </xdr:sp>
    <xdr:clientData/>
  </xdr:twoCellAnchor>
  <xdr:twoCellAnchor>
    <xdr:from>
      <xdr:col>6</xdr:col>
      <xdr:colOff>38100</xdr:colOff>
      <xdr:row>42</xdr:row>
      <xdr:rowOff>28575</xdr:rowOff>
    </xdr:from>
    <xdr:to>
      <xdr:col>6</xdr:col>
      <xdr:colOff>171450</xdr:colOff>
      <xdr:row>42</xdr:row>
      <xdr:rowOff>114300</xdr:rowOff>
    </xdr:to>
    <xdr:sp macro="" textlink="">
      <xdr:nvSpPr>
        <xdr:cNvPr id="60876" name="Oval 471">
          <a:extLst>
            <a:ext uri="{FF2B5EF4-FFF2-40B4-BE49-F238E27FC236}">
              <a16:creationId xmlns:a16="http://schemas.microsoft.com/office/drawing/2014/main" id="{00000000-0008-0000-0200-0000CCED0000}"/>
            </a:ext>
          </a:extLst>
        </xdr:cNvPr>
        <xdr:cNvSpPr>
          <a:spLocks noChangeArrowheads="1"/>
        </xdr:cNvSpPr>
      </xdr:nvSpPr>
      <xdr:spPr bwMode="auto">
        <a:xfrm>
          <a:off x="5505450" y="8763000"/>
          <a:ext cx="133350" cy="85725"/>
        </a:xfrm>
        <a:prstGeom prst="ellipse">
          <a:avLst/>
        </a:prstGeom>
        <a:solidFill>
          <a:srgbClr val="FFFFFF"/>
        </a:solidFill>
        <a:ln w="9525">
          <a:solidFill>
            <a:srgbClr val="000000"/>
          </a:solidFill>
          <a:round/>
          <a:headEnd/>
          <a:tailEnd/>
        </a:ln>
      </xdr:spPr>
    </xdr:sp>
    <xdr:clientData/>
  </xdr:twoCellAnchor>
  <xdr:twoCellAnchor>
    <xdr:from>
      <xdr:col>6</xdr:col>
      <xdr:colOff>38100</xdr:colOff>
      <xdr:row>41</xdr:row>
      <xdr:rowOff>114300</xdr:rowOff>
    </xdr:from>
    <xdr:to>
      <xdr:col>6</xdr:col>
      <xdr:colOff>171450</xdr:colOff>
      <xdr:row>42</xdr:row>
      <xdr:rowOff>28575</xdr:rowOff>
    </xdr:to>
    <xdr:sp macro="" textlink="">
      <xdr:nvSpPr>
        <xdr:cNvPr id="60877" name="Oval 472">
          <a:extLst>
            <a:ext uri="{FF2B5EF4-FFF2-40B4-BE49-F238E27FC236}">
              <a16:creationId xmlns:a16="http://schemas.microsoft.com/office/drawing/2014/main" id="{00000000-0008-0000-0200-0000CDED0000}"/>
            </a:ext>
          </a:extLst>
        </xdr:cNvPr>
        <xdr:cNvSpPr>
          <a:spLocks noChangeArrowheads="1"/>
        </xdr:cNvSpPr>
      </xdr:nvSpPr>
      <xdr:spPr bwMode="auto">
        <a:xfrm>
          <a:off x="5505450" y="8658225"/>
          <a:ext cx="133350" cy="104775"/>
        </a:xfrm>
        <a:prstGeom prst="ellipse">
          <a:avLst/>
        </a:prstGeom>
        <a:solidFill>
          <a:srgbClr val="FFFFFF"/>
        </a:solidFill>
        <a:ln w="9525">
          <a:solidFill>
            <a:srgbClr val="000000"/>
          </a:solidFill>
          <a:round/>
          <a:headEnd/>
          <a:tailEnd/>
        </a:ln>
      </xdr:spPr>
    </xdr:sp>
    <xdr:clientData/>
  </xdr:twoCellAnchor>
  <xdr:twoCellAnchor>
    <xdr:from>
      <xdr:col>6</xdr:col>
      <xdr:colOff>161925</xdr:colOff>
      <xdr:row>41</xdr:row>
      <xdr:rowOff>114300</xdr:rowOff>
    </xdr:from>
    <xdr:to>
      <xdr:col>6</xdr:col>
      <xdr:colOff>266700</xdr:colOff>
      <xdr:row>42</xdr:row>
      <xdr:rowOff>28575</xdr:rowOff>
    </xdr:to>
    <xdr:sp macro="" textlink="">
      <xdr:nvSpPr>
        <xdr:cNvPr id="60878" name="Oval 473">
          <a:extLst>
            <a:ext uri="{FF2B5EF4-FFF2-40B4-BE49-F238E27FC236}">
              <a16:creationId xmlns:a16="http://schemas.microsoft.com/office/drawing/2014/main" id="{00000000-0008-0000-0200-0000CEED0000}"/>
            </a:ext>
          </a:extLst>
        </xdr:cNvPr>
        <xdr:cNvSpPr>
          <a:spLocks noChangeArrowheads="1"/>
        </xdr:cNvSpPr>
      </xdr:nvSpPr>
      <xdr:spPr bwMode="auto">
        <a:xfrm>
          <a:off x="5629275" y="8658225"/>
          <a:ext cx="104775" cy="104775"/>
        </a:xfrm>
        <a:prstGeom prst="ellipse">
          <a:avLst/>
        </a:prstGeom>
        <a:solidFill>
          <a:srgbClr val="FFFFFF"/>
        </a:solidFill>
        <a:ln w="9525">
          <a:solidFill>
            <a:srgbClr val="000000"/>
          </a:solidFill>
          <a:round/>
          <a:headEnd/>
          <a:tailEnd/>
        </a:ln>
      </xdr:spPr>
    </xdr:sp>
    <xdr:clientData/>
  </xdr:twoCellAnchor>
  <xdr:twoCellAnchor>
    <xdr:from>
      <xdr:col>6</xdr:col>
      <xdr:colOff>171450</xdr:colOff>
      <xdr:row>42</xdr:row>
      <xdr:rowOff>19050</xdr:rowOff>
    </xdr:from>
    <xdr:to>
      <xdr:col>6</xdr:col>
      <xdr:colOff>323850</xdr:colOff>
      <xdr:row>42</xdr:row>
      <xdr:rowOff>123825</xdr:rowOff>
    </xdr:to>
    <xdr:sp macro="" textlink="">
      <xdr:nvSpPr>
        <xdr:cNvPr id="60879" name="Oval 474">
          <a:extLst>
            <a:ext uri="{FF2B5EF4-FFF2-40B4-BE49-F238E27FC236}">
              <a16:creationId xmlns:a16="http://schemas.microsoft.com/office/drawing/2014/main" id="{00000000-0008-0000-0200-0000CFED0000}"/>
            </a:ext>
          </a:extLst>
        </xdr:cNvPr>
        <xdr:cNvSpPr>
          <a:spLocks noChangeArrowheads="1"/>
        </xdr:cNvSpPr>
      </xdr:nvSpPr>
      <xdr:spPr bwMode="auto">
        <a:xfrm>
          <a:off x="5638800" y="8753475"/>
          <a:ext cx="152400" cy="104775"/>
        </a:xfrm>
        <a:prstGeom prst="ellipse">
          <a:avLst/>
        </a:prstGeom>
        <a:solidFill>
          <a:srgbClr val="FFFFFF"/>
        </a:solidFill>
        <a:ln w="9525">
          <a:solidFill>
            <a:srgbClr val="000000"/>
          </a:solidFill>
          <a:round/>
          <a:headEnd/>
          <a:tailEnd/>
        </a:ln>
      </xdr:spPr>
    </xdr:sp>
    <xdr:clientData/>
  </xdr:twoCellAnchor>
  <xdr:twoCellAnchor>
    <xdr:from>
      <xdr:col>6</xdr:col>
      <xdr:colOff>276225</xdr:colOff>
      <xdr:row>41</xdr:row>
      <xdr:rowOff>114300</xdr:rowOff>
    </xdr:from>
    <xdr:to>
      <xdr:col>6</xdr:col>
      <xdr:colOff>352425</xdr:colOff>
      <xdr:row>42</xdr:row>
      <xdr:rowOff>28575</xdr:rowOff>
    </xdr:to>
    <xdr:sp macro="" textlink="">
      <xdr:nvSpPr>
        <xdr:cNvPr id="60880" name="Oval 475">
          <a:extLst>
            <a:ext uri="{FF2B5EF4-FFF2-40B4-BE49-F238E27FC236}">
              <a16:creationId xmlns:a16="http://schemas.microsoft.com/office/drawing/2014/main" id="{00000000-0008-0000-0200-0000D0ED0000}"/>
            </a:ext>
          </a:extLst>
        </xdr:cNvPr>
        <xdr:cNvSpPr>
          <a:spLocks noChangeArrowheads="1"/>
        </xdr:cNvSpPr>
      </xdr:nvSpPr>
      <xdr:spPr bwMode="auto">
        <a:xfrm>
          <a:off x="5743575" y="8658225"/>
          <a:ext cx="76200" cy="104775"/>
        </a:xfrm>
        <a:prstGeom prst="ellipse">
          <a:avLst/>
        </a:prstGeom>
        <a:solidFill>
          <a:srgbClr val="FFFFFF"/>
        </a:solidFill>
        <a:ln w="9525">
          <a:solidFill>
            <a:srgbClr val="000000"/>
          </a:solidFill>
          <a:round/>
          <a:headEnd/>
          <a:tailEnd/>
        </a:ln>
      </xdr:spPr>
    </xdr:sp>
    <xdr:clientData/>
  </xdr:twoCellAnchor>
  <xdr:twoCellAnchor>
    <xdr:from>
      <xdr:col>6</xdr:col>
      <xdr:colOff>314325</xdr:colOff>
      <xdr:row>42</xdr:row>
      <xdr:rowOff>0</xdr:rowOff>
    </xdr:from>
    <xdr:to>
      <xdr:col>6</xdr:col>
      <xdr:colOff>466725</xdr:colOff>
      <xdr:row>42</xdr:row>
      <xdr:rowOff>123825</xdr:rowOff>
    </xdr:to>
    <xdr:sp macro="" textlink="">
      <xdr:nvSpPr>
        <xdr:cNvPr id="60881" name="Oval 476">
          <a:extLst>
            <a:ext uri="{FF2B5EF4-FFF2-40B4-BE49-F238E27FC236}">
              <a16:creationId xmlns:a16="http://schemas.microsoft.com/office/drawing/2014/main" id="{00000000-0008-0000-0200-0000D1ED0000}"/>
            </a:ext>
          </a:extLst>
        </xdr:cNvPr>
        <xdr:cNvSpPr>
          <a:spLocks noChangeArrowheads="1"/>
        </xdr:cNvSpPr>
      </xdr:nvSpPr>
      <xdr:spPr bwMode="auto">
        <a:xfrm>
          <a:off x="5781675" y="8734425"/>
          <a:ext cx="152400" cy="123825"/>
        </a:xfrm>
        <a:prstGeom prst="ellipse">
          <a:avLst/>
        </a:prstGeom>
        <a:solidFill>
          <a:srgbClr val="FFFFFF"/>
        </a:solidFill>
        <a:ln w="9525">
          <a:solidFill>
            <a:srgbClr val="000000"/>
          </a:solidFill>
          <a:round/>
          <a:headEnd/>
          <a:tailEnd/>
        </a:ln>
      </xdr:spPr>
    </xdr:sp>
    <xdr:clientData/>
  </xdr:twoCellAnchor>
  <xdr:twoCellAnchor>
    <xdr:from>
      <xdr:col>6</xdr:col>
      <xdr:colOff>361950</xdr:colOff>
      <xdr:row>41</xdr:row>
      <xdr:rowOff>114300</xdr:rowOff>
    </xdr:from>
    <xdr:to>
      <xdr:col>6</xdr:col>
      <xdr:colOff>466725</xdr:colOff>
      <xdr:row>42</xdr:row>
      <xdr:rowOff>0</xdr:rowOff>
    </xdr:to>
    <xdr:sp macro="" textlink="">
      <xdr:nvSpPr>
        <xdr:cNvPr id="60882" name="Oval 477">
          <a:extLst>
            <a:ext uri="{FF2B5EF4-FFF2-40B4-BE49-F238E27FC236}">
              <a16:creationId xmlns:a16="http://schemas.microsoft.com/office/drawing/2014/main" id="{00000000-0008-0000-0200-0000D2ED0000}"/>
            </a:ext>
          </a:extLst>
        </xdr:cNvPr>
        <xdr:cNvSpPr>
          <a:spLocks noChangeArrowheads="1"/>
        </xdr:cNvSpPr>
      </xdr:nvSpPr>
      <xdr:spPr bwMode="auto">
        <a:xfrm>
          <a:off x="5829300" y="8658225"/>
          <a:ext cx="104775" cy="76200"/>
        </a:xfrm>
        <a:prstGeom prst="ellipse">
          <a:avLst/>
        </a:prstGeom>
        <a:solidFill>
          <a:srgbClr val="FFFFFF"/>
        </a:solidFill>
        <a:ln w="9525">
          <a:solidFill>
            <a:srgbClr val="000000"/>
          </a:solidFill>
          <a:round/>
          <a:headEnd/>
          <a:tailEnd/>
        </a:ln>
      </xdr:spPr>
    </xdr:sp>
    <xdr:clientData/>
  </xdr:twoCellAnchor>
  <xdr:twoCellAnchor>
    <xdr:from>
      <xdr:col>6</xdr:col>
      <xdr:colOff>457200</xdr:colOff>
      <xdr:row>41</xdr:row>
      <xdr:rowOff>123825</xdr:rowOff>
    </xdr:from>
    <xdr:to>
      <xdr:col>6</xdr:col>
      <xdr:colOff>561975</xdr:colOff>
      <xdr:row>42</xdr:row>
      <xdr:rowOff>123825</xdr:rowOff>
    </xdr:to>
    <xdr:sp macro="" textlink="">
      <xdr:nvSpPr>
        <xdr:cNvPr id="60883" name="Oval 478">
          <a:extLst>
            <a:ext uri="{FF2B5EF4-FFF2-40B4-BE49-F238E27FC236}">
              <a16:creationId xmlns:a16="http://schemas.microsoft.com/office/drawing/2014/main" id="{00000000-0008-0000-0200-0000D3ED0000}"/>
            </a:ext>
          </a:extLst>
        </xdr:cNvPr>
        <xdr:cNvSpPr>
          <a:spLocks noChangeArrowheads="1"/>
        </xdr:cNvSpPr>
      </xdr:nvSpPr>
      <xdr:spPr bwMode="auto">
        <a:xfrm>
          <a:off x="5924550" y="8667750"/>
          <a:ext cx="104775" cy="190500"/>
        </a:xfrm>
        <a:prstGeom prst="ellipse">
          <a:avLst/>
        </a:prstGeom>
        <a:solidFill>
          <a:srgbClr val="FFFFFF"/>
        </a:solidFill>
        <a:ln w="9525">
          <a:solidFill>
            <a:srgbClr val="000000"/>
          </a:solidFill>
          <a:round/>
          <a:headEnd/>
          <a:tailEnd/>
        </a:ln>
      </xdr:spPr>
    </xdr:sp>
    <xdr:clientData/>
  </xdr:twoCellAnchor>
  <xdr:twoCellAnchor>
    <xdr:from>
      <xdr:col>6</xdr:col>
      <xdr:colOff>933450</xdr:colOff>
      <xdr:row>41</xdr:row>
      <xdr:rowOff>19050</xdr:rowOff>
    </xdr:from>
    <xdr:to>
      <xdr:col>7</xdr:col>
      <xdr:colOff>66675</xdr:colOff>
      <xdr:row>42</xdr:row>
      <xdr:rowOff>28575</xdr:rowOff>
    </xdr:to>
    <xdr:sp macro="" textlink="">
      <xdr:nvSpPr>
        <xdr:cNvPr id="60884" name="Oval 479">
          <a:extLst>
            <a:ext uri="{FF2B5EF4-FFF2-40B4-BE49-F238E27FC236}">
              <a16:creationId xmlns:a16="http://schemas.microsoft.com/office/drawing/2014/main" id="{00000000-0008-0000-0200-0000D4ED0000}"/>
            </a:ext>
          </a:extLst>
        </xdr:cNvPr>
        <xdr:cNvSpPr>
          <a:spLocks noChangeArrowheads="1"/>
        </xdr:cNvSpPr>
      </xdr:nvSpPr>
      <xdr:spPr bwMode="auto">
        <a:xfrm>
          <a:off x="6400800" y="8562975"/>
          <a:ext cx="95250" cy="200025"/>
        </a:xfrm>
        <a:prstGeom prst="ellipse">
          <a:avLst/>
        </a:prstGeom>
        <a:solidFill>
          <a:srgbClr val="FFFFFF"/>
        </a:solidFill>
        <a:ln w="9525">
          <a:solidFill>
            <a:srgbClr val="000000"/>
          </a:solidFill>
          <a:round/>
          <a:headEnd/>
          <a:tailEnd/>
        </a:ln>
      </xdr:spPr>
    </xdr:sp>
    <xdr:clientData/>
  </xdr:twoCellAnchor>
  <xdr:twoCellAnchor>
    <xdr:from>
      <xdr:col>6</xdr:col>
      <xdr:colOff>552450</xdr:colOff>
      <xdr:row>42</xdr:row>
      <xdr:rowOff>38100</xdr:rowOff>
    </xdr:from>
    <xdr:to>
      <xdr:col>6</xdr:col>
      <xdr:colOff>628650</xdr:colOff>
      <xdr:row>42</xdr:row>
      <xdr:rowOff>123825</xdr:rowOff>
    </xdr:to>
    <xdr:sp macro="" textlink="">
      <xdr:nvSpPr>
        <xdr:cNvPr id="60885" name="Oval 480">
          <a:extLst>
            <a:ext uri="{FF2B5EF4-FFF2-40B4-BE49-F238E27FC236}">
              <a16:creationId xmlns:a16="http://schemas.microsoft.com/office/drawing/2014/main" id="{00000000-0008-0000-0200-0000D5ED0000}"/>
            </a:ext>
          </a:extLst>
        </xdr:cNvPr>
        <xdr:cNvSpPr>
          <a:spLocks noChangeArrowheads="1"/>
        </xdr:cNvSpPr>
      </xdr:nvSpPr>
      <xdr:spPr bwMode="auto">
        <a:xfrm>
          <a:off x="6019800" y="8772525"/>
          <a:ext cx="76200" cy="85725"/>
        </a:xfrm>
        <a:prstGeom prst="ellipse">
          <a:avLst/>
        </a:prstGeom>
        <a:solidFill>
          <a:srgbClr val="FFFFFF"/>
        </a:solidFill>
        <a:ln w="9525">
          <a:solidFill>
            <a:srgbClr val="000000"/>
          </a:solidFill>
          <a:round/>
          <a:headEnd/>
          <a:tailEnd/>
        </a:ln>
      </xdr:spPr>
    </xdr:sp>
    <xdr:clientData/>
  </xdr:twoCellAnchor>
  <xdr:twoCellAnchor>
    <xdr:from>
      <xdr:col>6</xdr:col>
      <xdr:colOff>552450</xdr:colOff>
      <xdr:row>41</xdr:row>
      <xdr:rowOff>114300</xdr:rowOff>
    </xdr:from>
    <xdr:to>
      <xdr:col>6</xdr:col>
      <xdr:colOff>647700</xdr:colOff>
      <xdr:row>42</xdr:row>
      <xdr:rowOff>19050</xdr:rowOff>
    </xdr:to>
    <xdr:sp macro="" textlink="">
      <xdr:nvSpPr>
        <xdr:cNvPr id="60886" name="Oval 481">
          <a:extLst>
            <a:ext uri="{FF2B5EF4-FFF2-40B4-BE49-F238E27FC236}">
              <a16:creationId xmlns:a16="http://schemas.microsoft.com/office/drawing/2014/main" id="{00000000-0008-0000-0200-0000D6ED0000}"/>
            </a:ext>
          </a:extLst>
        </xdr:cNvPr>
        <xdr:cNvSpPr>
          <a:spLocks noChangeArrowheads="1"/>
        </xdr:cNvSpPr>
      </xdr:nvSpPr>
      <xdr:spPr bwMode="auto">
        <a:xfrm>
          <a:off x="6019800" y="8658225"/>
          <a:ext cx="95250" cy="95250"/>
        </a:xfrm>
        <a:prstGeom prst="ellipse">
          <a:avLst/>
        </a:prstGeom>
        <a:solidFill>
          <a:srgbClr val="FFFFFF"/>
        </a:solidFill>
        <a:ln w="9525">
          <a:solidFill>
            <a:srgbClr val="000000"/>
          </a:solidFill>
          <a:round/>
          <a:headEnd/>
          <a:tailEnd/>
        </a:ln>
      </xdr:spPr>
    </xdr:sp>
    <xdr:clientData/>
  </xdr:twoCellAnchor>
  <xdr:twoCellAnchor>
    <xdr:from>
      <xdr:col>6</xdr:col>
      <xdr:colOff>590550</xdr:colOff>
      <xdr:row>42</xdr:row>
      <xdr:rowOff>0</xdr:rowOff>
    </xdr:from>
    <xdr:to>
      <xdr:col>6</xdr:col>
      <xdr:colOff>752475</xdr:colOff>
      <xdr:row>42</xdr:row>
      <xdr:rowOff>114300</xdr:rowOff>
    </xdr:to>
    <xdr:sp macro="" textlink="">
      <xdr:nvSpPr>
        <xdr:cNvPr id="60887" name="Oval 482">
          <a:extLst>
            <a:ext uri="{FF2B5EF4-FFF2-40B4-BE49-F238E27FC236}">
              <a16:creationId xmlns:a16="http://schemas.microsoft.com/office/drawing/2014/main" id="{00000000-0008-0000-0200-0000D7ED0000}"/>
            </a:ext>
          </a:extLst>
        </xdr:cNvPr>
        <xdr:cNvSpPr>
          <a:spLocks noChangeArrowheads="1"/>
        </xdr:cNvSpPr>
      </xdr:nvSpPr>
      <xdr:spPr bwMode="auto">
        <a:xfrm>
          <a:off x="6057900" y="8734425"/>
          <a:ext cx="161925" cy="114300"/>
        </a:xfrm>
        <a:prstGeom prst="ellipse">
          <a:avLst/>
        </a:prstGeom>
        <a:solidFill>
          <a:srgbClr val="FFFFFF"/>
        </a:solidFill>
        <a:ln w="9525">
          <a:solidFill>
            <a:srgbClr val="000000"/>
          </a:solidFill>
          <a:round/>
          <a:headEnd/>
          <a:tailEnd/>
        </a:ln>
      </xdr:spPr>
    </xdr:sp>
    <xdr:clientData/>
  </xdr:twoCellAnchor>
  <xdr:twoCellAnchor>
    <xdr:from>
      <xdr:col>6</xdr:col>
      <xdr:colOff>723900</xdr:colOff>
      <xdr:row>41</xdr:row>
      <xdr:rowOff>104775</xdr:rowOff>
    </xdr:from>
    <xdr:to>
      <xdr:col>6</xdr:col>
      <xdr:colOff>809625</xdr:colOff>
      <xdr:row>42</xdr:row>
      <xdr:rowOff>47625</xdr:rowOff>
    </xdr:to>
    <xdr:sp macro="" textlink="">
      <xdr:nvSpPr>
        <xdr:cNvPr id="60888" name="Oval 483">
          <a:extLst>
            <a:ext uri="{FF2B5EF4-FFF2-40B4-BE49-F238E27FC236}">
              <a16:creationId xmlns:a16="http://schemas.microsoft.com/office/drawing/2014/main" id="{00000000-0008-0000-0200-0000D8ED0000}"/>
            </a:ext>
          </a:extLst>
        </xdr:cNvPr>
        <xdr:cNvSpPr>
          <a:spLocks noChangeArrowheads="1"/>
        </xdr:cNvSpPr>
      </xdr:nvSpPr>
      <xdr:spPr bwMode="auto">
        <a:xfrm>
          <a:off x="6191250" y="8648700"/>
          <a:ext cx="85725" cy="133350"/>
        </a:xfrm>
        <a:prstGeom prst="ellipse">
          <a:avLst/>
        </a:prstGeom>
        <a:solidFill>
          <a:srgbClr val="FFFFFF"/>
        </a:solidFill>
        <a:ln w="9525">
          <a:solidFill>
            <a:srgbClr val="000000"/>
          </a:solidFill>
          <a:round/>
          <a:headEnd/>
          <a:tailEnd/>
        </a:ln>
      </xdr:spPr>
    </xdr:sp>
    <xdr:clientData/>
  </xdr:twoCellAnchor>
  <xdr:twoCellAnchor>
    <xdr:from>
      <xdr:col>6</xdr:col>
      <xdr:colOff>742950</xdr:colOff>
      <xdr:row>42</xdr:row>
      <xdr:rowOff>38100</xdr:rowOff>
    </xdr:from>
    <xdr:to>
      <xdr:col>6</xdr:col>
      <xdr:colOff>885825</xdr:colOff>
      <xdr:row>42</xdr:row>
      <xdr:rowOff>123825</xdr:rowOff>
    </xdr:to>
    <xdr:sp macro="" textlink="">
      <xdr:nvSpPr>
        <xdr:cNvPr id="60889" name="Oval 484">
          <a:extLst>
            <a:ext uri="{FF2B5EF4-FFF2-40B4-BE49-F238E27FC236}">
              <a16:creationId xmlns:a16="http://schemas.microsoft.com/office/drawing/2014/main" id="{00000000-0008-0000-0200-0000D9ED0000}"/>
            </a:ext>
          </a:extLst>
        </xdr:cNvPr>
        <xdr:cNvSpPr>
          <a:spLocks noChangeArrowheads="1"/>
        </xdr:cNvSpPr>
      </xdr:nvSpPr>
      <xdr:spPr bwMode="auto">
        <a:xfrm>
          <a:off x="6210300" y="8772525"/>
          <a:ext cx="142875" cy="85725"/>
        </a:xfrm>
        <a:prstGeom prst="ellipse">
          <a:avLst/>
        </a:prstGeom>
        <a:solidFill>
          <a:srgbClr val="FFFFFF"/>
        </a:solidFill>
        <a:ln w="9525">
          <a:solidFill>
            <a:srgbClr val="000000"/>
          </a:solidFill>
          <a:round/>
          <a:headEnd/>
          <a:tailEnd/>
        </a:ln>
      </xdr:spPr>
    </xdr:sp>
    <xdr:clientData/>
  </xdr:twoCellAnchor>
  <xdr:twoCellAnchor>
    <xdr:from>
      <xdr:col>6</xdr:col>
      <xdr:colOff>657225</xdr:colOff>
      <xdr:row>41</xdr:row>
      <xdr:rowOff>114300</xdr:rowOff>
    </xdr:from>
    <xdr:to>
      <xdr:col>6</xdr:col>
      <xdr:colOff>733425</xdr:colOff>
      <xdr:row>42</xdr:row>
      <xdr:rowOff>9525</xdr:rowOff>
    </xdr:to>
    <xdr:sp macro="" textlink="">
      <xdr:nvSpPr>
        <xdr:cNvPr id="60890" name="Oval 485">
          <a:extLst>
            <a:ext uri="{FF2B5EF4-FFF2-40B4-BE49-F238E27FC236}">
              <a16:creationId xmlns:a16="http://schemas.microsoft.com/office/drawing/2014/main" id="{00000000-0008-0000-0200-0000DAED0000}"/>
            </a:ext>
          </a:extLst>
        </xdr:cNvPr>
        <xdr:cNvSpPr>
          <a:spLocks noChangeArrowheads="1"/>
        </xdr:cNvSpPr>
      </xdr:nvSpPr>
      <xdr:spPr bwMode="auto">
        <a:xfrm>
          <a:off x="6124575" y="8658225"/>
          <a:ext cx="76200" cy="85725"/>
        </a:xfrm>
        <a:prstGeom prst="ellipse">
          <a:avLst/>
        </a:prstGeom>
        <a:solidFill>
          <a:srgbClr val="FFFFFF"/>
        </a:solidFill>
        <a:ln w="9525">
          <a:solidFill>
            <a:srgbClr val="000000"/>
          </a:solidFill>
          <a:round/>
          <a:headEnd/>
          <a:tailEnd/>
        </a:ln>
      </xdr:spPr>
    </xdr:sp>
    <xdr:clientData/>
  </xdr:twoCellAnchor>
  <xdr:twoCellAnchor>
    <xdr:from>
      <xdr:col>6</xdr:col>
      <xdr:colOff>800100</xdr:colOff>
      <xdr:row>41</xdr:row>
      <xdr:rowOff>114300</xdr:rowOff>
    </xdr:from>
    <xdr:to>
      <xdr:col>6</xdr:col>
      <xdr:colOff>933450</xdr:colOff>
      <xdr:row>42</xdr:row>
      <xdr:rowOff>47625</xdr:rowOff>
    </xdr:to>
    <xdr:sp macro="" textlink="">
      <xdr:nvSpPr>
        <xdr:cNvPr id="60891" name="Oval 486">
          <a:extLst>
            <a:ext uri="{FF2B5EF4-FFF2-40B4-BE49-F238E27FC236}">
              <a16:creationId xmlns:a16="http://schemas.microsoft.com/office/drawing/2014/main" id="{00000000-0008-0000-0200-0000DBED0000}"/>
            </a:ext>
          </a:extLst>
        </xdr:cNvPr>
        <xdr:cNvSpPr>
          <a:spLocks noChangeArrowheads="1"/>
        </xdr:cNvSpPr>
      </xdr:nvSpPr>
      <xdr:spPr bwMode="auto">
        <a:xfrm>
          <a:off x="6267450" y="8658225"/>
          <a:ext cx="133350" cy="123825"/>
        </a:xfrm>
        <a:prstGeom prst="ellipse">
          <a:avLst/>
        </a:prstGeom>
        <a:solidFill>
          <a:srgbClr val="FFFFFF"/>
        </a:solidFill>
        <a:ln w="9525">
          <a:solidFill>
            <a:srgbClr val="000000"/>
          </a:solidFill>
          <a:round/>
          <a:headEnd/>
          <a:tailEnd/>
        </a:ln>
      </xdr:spPr>
    </xdr:sp>
    <xdr:clientData/>
  </xdr:twoCellAnchor>
  <xdr:twoCellAnchor>
    <xdr:from>
      <xdr:col>6</xdr:col>
      <xdr:colOff>876300</xdr:colOff>
      <xdr:row>42</xdr:row>
      <xdr:rowOff>0</xdr:rowOff>
    </xdr:from>
    <xdr:to>
      <xdr:col>7</xdr:col>
      <xdr:colOff>85725</xdr:colOff>
      <xdr:row>42</xdr:row>
      <xdr:rowOff>123825</xdr:rowOff>
    </xdr:to>
    <xdr:sp macro="" textlink="">
      <xdr:nvSpPr>
        <xdr:cNvPr id="60892" name="Oval 487">
          <a:extLst>
            <a:ext uri="{FF2B5EF4-FFF2-40B4-BE49-F238E27FC236}">
              <a16:creationId xmlns:a16="http://schemas.microsoft.com/office/drawing/2014/main" id="{00000000-0008-0000-0200-0000DCED0000}"/>
            </a:ext>
          </a:extLst>
        </xdr:cNvPr>
        <xdr:cNvSpPr>
          <a:spLocks noChangeArrowheads="1"/>
        </xdr:cNvSpPr>
      </xdr:nvSpPr>
      <xdr:spPr bwMode="auto">
        <a:xfrm>
          <a:off x="6343650" y="8734425"/>
          <a:ext cx="171450" cy="123825"/>
        </a:xfrm>
        <a:prstGeom prst="ellipse">
          <a:avLst/>
        </a:prstGeom>
        <a:solidFill>
          <a:srgbClr val="FFFFFF"/>
        </a:solidFill>
        <a:ln w="9525">
          <a:solidFill>
            <a:srgbClr val="000000"/>
          </a:solidFill>
          <a:round/>
          <a:headEnd/>
          <a:tailEnd/>
        </a:ln>
      </xdr:spPr>
    </xdr:sp>
    <xdr:clientData/>
  </xdr:twoCellAnchor>
  <xdr:twoCellAnchor>
    <xdr:from>
      <xdr:col>7</xdr:col>
      <xdr:colOff>28575</xdr:colOff>
      <xdr:row>40</xdr:row>
      <xdr:rowOff>104775</xdr:rowOff>
    </xdr:from>
    <xdr:to>
      <xdr:col>7</xdr:col>
      <xdr:colOff>114300</xdr:colOff>
      <xdr:row>41</xdr:row>
      <xdr:rowOff>38100</xdr:rowOff>
    </xdr:to>
    <xdr:sp macro="" textlink="">
      <xdr:nvSpPr>
        <xdr:cNvPr id="60893" name="Oval 488">
          <a:extLst>
            <a:ext uri="{FF2B5EF4-FFF2-40B4-BE49-F238E27FC236}">
              <a16:creationId xmlns:a16="http://schemas.microsoft.com/office/drawing/2014/main" id="{00000000-0008-0000-0200-0000DDED0000}"/>
            </a:ext>
          </a:extLst>
        </xdr:cNvPr>
        <xdr:cNvSpPr>
          <a:spLocks noChangeArrowheads="1"/>
        </xdr:cNvSpPr>
      </xdr:nvSpPr>
      <xdr:spPr bwMode="auto">
        <a:xfrm>
          <a:off x="6457950" y="8458200"/>
          <a:ext cx="85725" cy="123825"/>
        </a:xfrm>
        <a:prstGeom prst="ellipse">
          <a:avLst/>
        </a:prstGeom>
        <a:solidFill>
          <a:srgbClr val="FFFFFF"/>
        </a:solidFill>
        <a:ln w="9525">
          <a:solidFill>
            <a:srgbClr val="000000"/>
          </a:solidFill>
          <a:round/>
          <a:headEnd/>
          <a:tailEnd/>
        </a:ln>
      </xdr:spPr>
    </xdr:sp>
    <xdr:clientData/>
  </xdr:twoCellAnchor>
  <xdr:twoCellAnchor>
    <xdr:from>
      <xdr:col>7</xdr:col>
      <xdr:colOff>57150</xdr:colOff>
      <xdr:row>41</xdr:row>
      <xdr:rowOff>28575</xdr:rowOff>
    </xdr:from>
    <xdr:to>
      <xdr:col>7</xdr:col>
      <xdr:colOff>152400</xdr:colOff>
      <xdr:row>42</xdr:row>
      <xdr:rowOff>0</xdr:rowOff>
    </xdr:to>
    <xdr:sp macro="" textlink="">
      <xdr:nvSpPr>
        <xdr:cNvPr id="60894" name="Oval 489">
          <a:extLst>
            <a:ext uri="{FF2B5EF4-FFF2-40B4-BE49-F238E27FC236}">
              <a16:creationId xmlns:a16="http://schemas.microsoft.com/office/drawing/2014/main" id="{00000000-0008-0000-0200-0000DEED0000}"/>
            </a:ext>
          </a:extLst>
        </xdr:cNvPr>
        <xdr:cNvSpPr>
          <a:spLocks noChangeArrowheads="1"/>
        </xdr:cNvSpPr>
      </xdr:nvSpPr>
      <xdr:spPr bwMode="auto">
        <a:xfrm>
          <a:off x="6486525" y="8572500"/>
          <a:ext cx="95250" cy="161925"/>
        </a:xfrm>
        <a:prstGeom prst="ellipse">
          <a:avLst/>
        </a:prstGeom>
        <a:solidFill>
          <a:srgbClr val="FFFFFF"/>
        </a:solidFill>
        <a:ln w="9525">
          <a:solidFill>
            <a:srgbClr val="000000"/>
          </a:solidFill>
          <a:round/>
          <a:headEnd/>
          <a:tailEnd/>
        </a:ln>
      </xdr:spPr>
    </xdr:sp>
    <xdr:clientData/>
  </xdr:twoCellAnchor>
  <xdr:twoCellAnchor>
    <xdr:from>
      <xdr:col>7</xdr:col>
      <xdr:colOff>114300</xdr:colOff>
      <xdr:row>40</xdr:row>
      <xdr:rowOff>133350</xdr:rowOff>
    </xdr:from>
    <xdr:to>
      <xdr:col>7</xdr:col>
      <xdr:colOff>209550</xdr:colOff>
      <xdr:row>41</xdr:row>
      <xdr:rowOff>47625</xdr:rowOff>
    </xdr:to>
    <xdr:sp macro="" textlink="">
      <xdr:nvSpPr>
        <xdr:cNvPr id="60895" name="Oval 490">
          <a:extLst>
            <a:ext uri="{FF2B5EF4-FFF2-40B4-BE49-F238E27FC236}">
              <a16:creationId xmlns:a16="http://schemas.microsoft.com/office/drawing/2014/main" id="{00000000-0008-0000-0200-0000DFED0000}"/>
            </a:ext>
          </a:extLst>
        </xdr:cNvPr>
        <xdr:cNvSpPr>
          <a:spLocks noChangeArrowheads="1"/>
        </xdr:cNvSpPr>
      </xdr:nvSpPr>
      <xdr:spPr bwMode="auto">
        <a:xfrm>
          <a:off x="6543675" y="8486775"/>
          <a:ext cx="95250" cy="104775"/>
        </a:xfrm>
        <a:prstGeom prst="ellipse">
          <a:avLst/>
        </a:prstGeom>
        <a:solidFill>
          <a:srgbClr val="FFFFFF"/>
        </a:solidFill>
        <a:ln w="9525">
          <a:solidFill>
            <a:srgbClr val="000000"/>
          </a:solidFill>
          <a:round/>
          <a:headEnd/>
          <a:tailEnd/>
        </a:ln>
      </xdr:spPr>
    </xdr:sp>
    <xdr:clientData/>
  </xdr:twoCellAnchor>
  <xdr:twoCellAnchor>
    <xdr:from>
      <xdr:col>7</xdr:col>
      <xdr:colOff>95250</xdr:colOff>
      <xdr:row>40</xdr:row>
      <xdr:rowOff>66675</xdr:rowOff>
    </xdr:from>
    <xdr:to>
      <xdr:col>7</xdr:col>
      <xdr:colOff>171450</xdr:colOff>
      <xdr:row>40</xdr:row>
      <xdr:rowOff>142875</xdr:rowOff>
    </xdr:to>
    <xdr:sp macro="" textlink="">
      <xdr:nvSpPr>
        <xdr:cNvPr id="60896" name="Oval 491">
          <a:extLst>
            <a:ext uri="{FF2B5EF4-FFF2-40B4-BE49-F238E27FC236}">
              <a16:creationId xmlns:a16="http://schemas.microsoft.com/office/drawing/2014/main" id="{00000000-0008-0000-0200-0000E0ED0000}"/>
            </a:ext>
          </a:extLst>
        </xdr:cNvPr>
        <xdr:cNvSpPr>
          <a:spLocks noChangeArrowheads="1"/>
        </xdr:cNvSpPr>
      </xdr:nvSpPr>
      <xdr:spPr bwMode="auto">
        <a:xfrm>
          <a:off x="6524625" y="8420100"/>
          <a:ext cx="76200" cy="76200"/>
        </a:xfrm>
        <a:prstGeom prst="ellipse">
          <a:avLst/>
        </a:prstGeom>
        <a:solidFill>
          <a:srgbClr val="FFFFFF"/>
        </a:solidFill>
        <a:ln w="9525">
          <a:solidFill>
            <a:srgbClr val="000000"/>
          </a:solidFill>
          <a:round/>
          <a:headEnd/>
          <a:tailEnd/>
        </a:ln>
      </xdr:spPr>
    </xdr:sp>
    <xdr:clientData/>
  </xdr:twoCellAnchor>
  <xdr:twoCellAnchor>
    <xdr:from>
      <xdr:col>7</xdr:col>
      <xdr:colOff>142875</xdr:colOff>
      <xdr:row>39</xdr:row>
      <xdr:rowOff>85725</xdr:rowOff>
    </xdr:from>
    <xdr:to>
      <xdr:col>7</xdr:col>
      <xdr:colOff>285750</xdr:colOff>
      <xdr:row>40</xdr:row>
      <xdr:rowOff>114300</xdr:rowOff>
    </xdr:to>
    <xdr:sp macro="" textlink="">
      <xdr:nvSpPr>
        <xdr:cNvPr id="60897" name="Oval 492">
          <a:extLst>
            <a:ext uri="{FF2B5EF4-FFF2-40B4-BE49-F238E27FC236}">
              <a16:creationId xmlns:a16="http://schemas.microsoft.com/office/drawing/2014/main" id="{00000000-0008-0000-0200-0000E1ED0000}"/>
            </a:ext>
          </a:extLst>
        </xdr:cNvPr>
        <xdr:cNvSpPr>
          <a:spLocks noChangeArrowheads="1"/>
        </xdr:cNvSpPr>
      </xdr:nvSpPr>
      <xdr:spPr bwMode="auto">
        <a:xfrm>
          <a:off x="6572250" y="8248650"/>
          <a:ext cx="142875" cy="219075"/>
        </a:xfrm>
        <a:prstGeom prst="ellipse">
          <a:avLst/>
        </a:prstGeom>
        <a:solidFill>
          <a:srgbClr val="FFFFFF"/>
        </a:solidFill>
        <a:ln w="9525">
          <a:solidFill>
            <a:srgbClr val="000000"/>
          </a:solidFill>
          <a:round/>
          <a:headEnd/>
          <a:tailEnd/>
        </a:ln>
      </xdr:spPr>
    </xdr:sp>
    <xdr:clientData/>
  </xdr:twoCellAnchor>
  <xdr:twoCellAnchor>
    <xdr:from>
      <xdr:col>7</xdr:col>
      <xdr:colOff>257175</xdr:colOff>
      <xdr:row>38</xdr:row>
      <xdr:rowOff>142875</xdr:rowOff>
    </xdr:from>
    <xdr:to>
      <xdr:col>7</xdr:col>
      <xdr:colOff>409575</xdr:colOff>
      <xdr:row>39</xdr:row>
      <xdr:rowOff>47625</xdr:rowOff>
    </xdr:to>
    <xdr:sp macro="" textlink="">
      <xdr:nvSpPr>
        <xdr:cNvPr id="60898" name="Oval 493">
          <a:extLst>
            <a:ext uri="{FF2B5EF4-FFF2-40B4-BE49-F238E27FC236}">
              <a16:creationId xmlns:a16="http://schemas.microsoft.com/office/drawing/2014/main" id="{00000000-0008-0000-0200-0000E2ED0000}"/>
            </a:ext>
          </a:extLst>
        </xdr:cNvPr>
        <xdr:cNvSpPr>
          <a:spLocks noChangeArrowheads="1"/>
        </xdr:cNvSpPr>
      </xdr:nvSpPr>
      <xdr:spPr bwMode="auto">
        <a:xfrm>
          <a:off x="6686550" y="8124825"/>
          <a:ext cx="152400" cy="85725"/>
        </a:xfrm>
        <a:prstGeom prst="ellipse">
          <a:avLst/>
        </a:prstGeom>
        <a:solidFill>
          <a:srgbClr val="FFFFFF"/>
        </a:solidFill>
        <a:ln w="9525">
          <a:solidFill>
            <a:srgbClr val="000000"/>
          </a:solidFill>
          <a:round/>
          <a:headEnd/>
          <a:tailEnd/>
        </a:ln>
      </xdr:spPr>
    </xdr:sp>
    <xdr:clientData/>
  </xdr:twoCellAnchor>
  <xdr:twoCellAnchor>
    <xdr:from>
      <xdr:col>7</xdr:col>
      <xdr:colOff>219075</xdr:colOff>
      <xdr:row>39</xdr:row>
      <xdr:rowOff>57150</xdr:rowOff>
    </xdr:from>
    <xdr:to>
      <xdr:col>7</xdr:col>
      <xdr:colOff>295275</xdr:colOff>
      <xdr:row>39</xdr:row>
      <xdr:rowOff>133350</xdr:rowOff>
    </xdr:to>
    <xdr:sp macro="" textlink="">
      <xdr:nvSpPr>
        <xdr:cNvPr id="60899" name="Oval 494">
          <a:extLst>
            <a:ext uri="{FF2B5EF4-FFF2-40B4-BE49-F238E27FC236}">
              <a16:creationId xmlns:a16="http://schemas.microsoft.com/office/drawing/2014/main" id="{00000000-0008-0000-0200-0000E3ED0000}"/>
            </a:ext>
          </a:extLst>
        </xdr:cNvPr>
        <xdr:cNvSpPr>
          <a:spLocks noChangeArrowheads="1"/>
        </xdr:cNvSpPr>
      </xdr:nvSpPr>
      <xdr:spPr bwMode="auto">
        <a:xfrm>
          <a:off x="6648450" y="8220075"/>
          <a:ext cx="76200" cy="76200"/>
        </a:xfrm>
        <a:prstGeom prst="ellipse">
          <a:avLst/>
        </a:prstGeom>
        <a:solidFill>
          <a:srgbClr val="FFFFFF"/>
        </a:solidFill>
        <a:ln w="9525">
          <a:solidFill>
            <a:srgbClr val="000000"/>
          </a:solidFill>
          <a:round/>
          <a:headEnd/>
          <a:tailEnd/>
        </a:ln>
      </xdr:spPr>
    </xdr:sp>
    <xdr:clientData/>
  </xdr:twoCellAnchor>
  <xdr:twoCellAnchor>
    <xdr:from>
      <xdr:col>7</xdr:col>
      <xdr:colOff>200025</xdr:colOff>
      <xdr:row>39</xdr:row>
      <xdr:rowOff>0</xdr:rowOff>
    </xdr:from>
    <xdr:to>
      <xdr:col>7</xdr:col>
      <xdr:colOff>276225</xdr:colOff>
      <xdr:row>39</xdr:row>
      <xdr:rowOff>76200</xdr:rowOff>
    </xdr:to>
    <xdr:sp macro="" textlink="">
      <xdr:nvSpPr>
        <xdr:cNvPr id="60900" name="Oval 495">
          <a:extLst>
            <a:ext uri="{FF2B5EF4-FFF2-40B4-BE49-F238E27FC236}">
              <a16:creationId xmlns:a16="http://schemas.microsoft.com/office/drawing/2014/main" id="{00000000-0008-0000-0200-0000E4ED0000}"/>
            </a:ext>
          </a:extLst>
        </xdr:cNvPr>
        <xdr:cNvSpPr>
          <a:spLocks noChangeArrowheads="1"/>
        </xdr:cNvSpPr>
      </xdr:nvSpPr>
      <xdr:spPr bwMode="auto">
        <a:xfrm>
          <a:off x="6629400" y="8162925"/>
          <a:ext cx="76200" cy="76200"/>
        </a:xfrm>
        <a:prstGeom prst="ellipse">
          <a:avLst/>
        </a:prstGeom>
        <a:solidFill>
          <a:srgbClr val="FFFFFF"/>
        </a:solidFill>
        <a:ln w="9525">
          <a:solidFill>
            <a:srgbClr val="000000"/>
          </a:solidFill>
          <a:round/>
          <a:headEnd/>
          <a:tailEnd/>
        </a:ln>
      </xdr:spPr>
    </xdr:sp>
    <xdr:clientData/>
  </xdr:twoCellAnchor>
  <xdr:twoCellAnchor>
    <xdr:from>
      <xdr:col>7</xdr:col>
      <xdr:colOff>171450</xdr:colOff>
      <xdr:row>40</xdr:row>
      <xdr:rowOff>85725</xdr:rowOff>
    </xdr:from>
    <xdr:to>
      <xdr:col>7</xdr:col>
      <xdr:colOff>257175</xdr:colOff>
      <xdr:row>40</xdr:row>
      <xdr:rowOff>142875</xdr:rowOff>
    </xdr:to>
    <xdr:sp macro="" textlink="">
      <xdr:nvSpPr>
        <xdr:cNvPr id="60901" name="Oval 496">
          <a:extLst>
            <a:ext uri="{FF2B5EF4-FFF2-40B4-BE49-F238E27FC236}">
              <a16:creationId xmlns:a16="http://schemas.microsoft.com/office/drawing/2014/main" id="{00000000-0008-0000-0200-0000E5ED0000}"/>
            </a:ext>
          </a:extLst>
        </xdr:cNvPr>
        <xdr:cNvSpPr>
          <a:spLocks noChangeArrowheads="1"/>
        </xdr:cNvSpPr>
      </xdr:nvSpPr>
      <xdr:spPr bwMode="auto">
        <a:xfrm flipH="1">
          <a:off x="6600825" y="8439150"/>
          <a:ext cx="85725" cy="57150"/>
        </a:xfrm>
        <a:prstGeom prst="ellipse">
          <a:avLst/>
        </a:prstGeom>
        <a:solidFill>
          <a:srgbClr val="FFFFFF"/>
        </a:solidFill>
        <a:ln w="9525">
          <a:solidFill>
            <a:srgbClr val="000000"/>
          </a:solidFill>
          <a:round/>
          <a:headEnd/>
          <a:tailEnd/>
        </a:ln>
      </xdr:spPr>
    </xdr:sp>
    <xdr:clientData/>
  </xdr:twoCellAnchor>
  <xdr:twoCellAnchor>
    <xdr:from>
      <xdr:col>7</xdr:col>
      <xdr:colOff>295275</xdr:colOff>
      <xdr:row>39</xdr:row>
      <xdr:rowOff>38100</xdr:rowOff>
    </xdr:from>
    <xdr:to>
      <xdr:col>7</xdr:col>
      <xdr:colOff>390525</xdr:colOff>
      <xdr:row>39</xdr:row>
      <xdr:rowOff>133350</xdr:rowOff>
    </xdr:to>
    <xdr:sp macro="" textlink="">
      <xdr:nvSpPr>
        <xdr:cNvPr id="60902" name="Oval 497">
          <a:extLst>
            <a:ext uri="{FF2B5EF4-FFF2-40B4-BE49-F238E27FC236}">
              <a16:creationId xmlns:a16="http://schemas.microsoft.com/office/drawing/2014/main" id="{00000000-0008-0000-0200-0000E6ED0000}"/>
            </a:ext>
          </a:extLst>
        </xdr:cNvPr>
        <xdr:cNvSpPr>
          <a:spLocks noChangeArrowheads="1"/>
        </xdr:cNvSpPr>
      </xdr:nvSpPr>
      <xdr:spPr bwMode="auto">
        <a:xfrm>
          <a:off x="6724650" y="8201025"/>
          <a:ext cx="95250" cy="95250"/>
        </a:xfrm>
        <a:prstGeom prst="ellipse">
          <a:avLst/>
        </a:prstGeom>
        <a:solidFill>
          <a:srgbClr val="FFFFFF"/>
        </a:solidFill>
        <a:ln w="9525">
          <a:solidFill>
            <a:srgbClr val="000000"/>
          </a:solidFill>
          <a:round/>
          <a:headEnd/>
          <a:tailEnd/>
        </a:ln>
      </xdr:spPr>
    </xdr:sp>
    <xdr:clientData/>
  </xdr:twoCellAnchor>
  <xdr:twoCellAnchor>
    <xdr:from>
      <xdr:col>7</xdr:col>
      <xdr:colOff>209550</xdr:colOff>
      <xdr:row>41</xdr:row>
      <xdr:rowOff>19050</xdr:rowOff>
    </xdr:from>
    <xdr:to>
      <xdr:col>7</xdr:col>
      <xdr:colOff>590550</xdr:colOff>
      <xdr:row>43</xdr:row>
      <xdr:rowOff>0</xdr:rowOff>
    </xdr:to>
    <xdr:sp macro="" textlink="">
      <xdr:nvSpPr>
        <xdr:cNvPr id="60903" name="Line 498">
          <a:extLst>
            <a:ext uri="{FF2B5EF4-FFF2-40B4-BE49-F238E27FC236}">
              <a16:creationId xmlns:a16="http://schemas.microsoft.com/office/drawing/2014/main" id="{00000000-0008-0000-0200-0000E7ED0000}"/>
            </a:ext>
          </a:extLst>
        </xdr:cNvPr>
        <xdr:cNvSpPr>
          <a:spLocks noChangeShapeType="1"/>
        </xdr:cNvSpPr>
      </xdr:nvSpPr>
      <xdr:spPr bwMode="auto">
        <a:xfrm>
          <a:off x="6638925" y="8562975"/>
          <a:ext cx="381000" cy="361950"/>
        </a:xfrm>
        <a:prstGeom prst="line">
          <a:avLst/>
        </a:prstGeom>
        <a:noFill/>
        <a:ln w="3175">
          <a:solidFill>
            <a:srgbClr val="000000"/>
          </a:solidFill>
          <a:round/>
          <a:headEnd type="stealth" w="sm" len="med"/>
          <a:tailEnd/>
        </a:ln>
        <a:extLst>
          <a:ext uri="{909E8E84-426E-40DD-AFC4-6F175D3DCCD1}">
            <a14:hiddenFill xmlns:a14="http://schemas.microsoft.com/office/drawing/2010/main">
              <a:noFill/>
            </a14:hiddenFill>
          </a:ext>
        </a:extLst>
      </xdr:spPr>
    </xdr:sp>
    <xdr:clientData/>
  </xdr:twoCellAnchor>
  <xdr:twoCellAnchor>
    <xdr:from>
      <xdr:col>6</xdr:col>
      <xdr:colOff>904875</xdr:colOff>
      <xdr:row>39</xdr:row>
      <xdr:rowOff>133350</xdr:rowOff>
    </xdr:from>
    <xdr:to>
      <xdr:col>7</xdr:col>
      <xdr:colOff>76200</xdr:colOff>
      <xdr:row>40</xdr:row>
      <xdr:rowOff>66675</xdr:rowOff>
    </xdr:to>
    <xdr:sp macro="" textlink="">
      <xdr:nvSpPr>
        <xdr:cNvPr id="60904" name="Line 499">
          <a:extLst>
            <a:ext uri="{FF2B5EF4-FFF2-40B4-BE49-F238E27FC236}">
              <a16:creationId xmlns:a16="http://schemas.microsoft.com/office/drawing/2014/main" id="{00000000-0008-0000-0200-0000E8ED0000}"/>
            </a:ext>
          </a:extLst>
        </xdr:cNvPr>
        <xdr:cNvSpPr>
          <a:spLocks noChangeShapeType="1"/>
        </xdr:cNvSpPr>
      </xdr:nvSpPr>
      <xdr:spPr bwMode="auto">
        <a:xfrm flipH="1" flipV="1">
          <a:off x="6372225" y="8296275"/>
          <a:ext cx="133350" cy="123825"/>
        </a:xfrm>
        <a:prstGeom prst="line">
          <a:avLst/>
        </a:prstGeom>
        <a:noFill/>
        <a:ln w="3175">
          <a:solidFill>
            <a:srgbClr val="000000"/>
          </a:solidFill>
          <a:round/>
          <a:headEnd type="stealth" w="sm" len="med"/>
          <a:tailEnd/>
        </a:ln>
        <a:extLst>
          <a:ext uri="{909E8E84-426E-40DD-AFC4-6F175D3DCCD1}">
            <a14:hiddenFill xmlns:a14="http://schemas.microsoft.com/office/drawing/2010/main">
              <a:noFill/>
            </a14:hiddenFill>
          </a:ext>
        </a:extLst>
      </xdr:spPr>
    </xdr:sp>
    <xdr:clientData/>
  </xdr:twoCellAnchor>
  <xdr:twoCellAnchor>
    <xdr:from>
      <xdr:col>5</xdr:col>
      <xdr:colOff>419100</xdr:colOff>
      <xdr:row>39</xdr:row>
      <xdr:rowOff>123825</xdr:rowOff>
    </xdr:from>
    <xdr:to>
      <xdr:col>5</xdr:col>
      <xdr:colOff>419100</xdr:colOff>
      <xdr:row>41</xdr:row>
      <xdr:rowOff>19050</xdr:rowOff>
    </xdr:to>
    <xdr:sp macro="" textlink="">
      <xdr:nvSpPr>
        <xdr:cNvPr id="60905" name="Line 500">
          <a:extLst>
            <a:ext uri="{FF2B5EF4-FFF2-40B4-BE49-F238E27FC236}">
              <a16:creationId xmlns:a16="http://schemas.microsoft.com/office/drawing/2014/main" id="{00000000-0008-0000-0200-0000E9ED0000}"/>
            </a:ext>
          </a:extLst>
        </xdr:cNvPr>
        <xdr:cNvSpPr>
          <a:spLocks noChangeShapeType="1"/>
        </xdr:cNvSpPr>
      </xdr:nvSpPr>
      <xdr:spPr bwMode="auto">
        <a:xfrm flipH="1">
          <a:off x="4924425" y="8286750"/>
          <a:ext cx="0" cy="2762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419100</xdr:colOff>
      <xdr:row>41</xdr:row>
      <xdr:rowOff>19050</xdr:rowOff>
    </xdr:from>
    <xdr:to>
      <xdr:col>5</xdr:col>
      <xdr:colOff>571500</xdr:colOff>
      <xdr:row>41</xdr:row>
      <xdr:rowOff>19050</xdr:rowOff>
    </xdr:to>
    <xdr:sp macro="" textlink="">
      <xdr:nvSpPr>
        <xdr:cNvPr id="60906" name="Line 501">
          <a:extLst>
            <a:ext uri="{FF2B5EF4-FFF2-40B4-BE49-F238E27FC236}">
              <a16:creationId xmlns:a16="http://schemas.microsoft.com/office/drawing/2014/main" id="{00000000-0008-0000-0200-0000EAED0000}"/>
            </a:ext>
          </a:extLst>
        </xdr:cNvPr>
        <xdr:cNvSpPr>
          <a:spLocks noChangeShapeType="1"/>
        </xdr:cNvSpPr>
      </xdr:nvSpPr>
      <xdr:spPr bwMode="auto">
        <a:xfrm>
          <a:off x="4924425" y="8562975"/>
          <a:ext cx="15240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85725</xdr:colOff>
      <xdr:row>40</xdr:row>
      <xdr:rowOff>0</xdr:rowOff>
    </xdr:from>
    <xdr:to>
      <xdr:col>7</xdr:col>
      <xdr:colOff>161925</xdr:colOff>
      <xdr:row>40</xdr:row>
      <xdr:rowOff>76200</xdr:rowOff>
    </xdr:to>
    <xdr:sp macro="" textlink="">
      <xdr:nvSpPr>
        <xdr:cNvPr id="60907" name="Oval 502">
          <a:extLst>
            <a:ext uri="{FF2B5EF4-FFF2-40B4-BE49-F238E27FC236}">
              <a16:creationId xmlns:a16="http://schemas.microsoft.com/office/drawing/2014/main" id="{00000000-0008-0000-0200-0000EBED0000}"/>
            </a:ext>
          </a:extLst>
        </xdr:cNvPr>
        <xdr:cNvSpPr>
          <a:spLocks noChangeArrowheads="1"/>
        </xdr:cNvSpPr>
      </xdr:nvSpPr>
      <xdr:spPr bwMode="auto">
        <a:xfrm>
          <a:off x="6515100" y="8353425"/>
          <a:ext cx="76200" cy="76200"/>
        </a:xfrm>
        <a:prstGeom prst="ellipse">
          <a:avLst/>
        </a:prstGeom>
        <a:solidFill>
          <a:srgbClr val="FFFFFF"/>
        </a:solidFill>
        <a:ln w="9525">
          <a:solidFill>
            <a:srgbClr val="000000"/>
          </a:solidFill>
          <a:round/>
          <a:headEnd/>
          <a:tailEnd/>
        </a:ln>
      </xdr:spPr>
    </xdr:sp>
    <xdr:clientData/>
  </xdr:twoCellAnchor>
  <xdr:twoCellAnchor>
    <xdr:from>
      <xdr:col>7</xdr:col>
      <xdr:colOff>266700</xdr:colOff>
      <xdr:row>39</xdr:row>
      <xdr:rowOff>123825</xdr:rowOff>
    </xdr:from>
    <xdr:to>
      <xdr:col>7</xdr:col>
      <xdr:colOff>342900</xdr:colOff>
      <xdr:row>40</xdr:row>
      <xdr:rowOff>19050</xdr:rowOff>
    </xdr:to>
    <xdr:sp macro="" textlink="">
      <xdr:nvSpPr>
        <xdr:cNvPr id="60908" name="Oval 503">
          <a:extLst>
            <a:ext uri="{FF2B5EF4-FFF2-40B4-BE49-F238E27FC236}">
              <a16:creationId xmlns:a16="http://schemas.microsoft.com/office/drawing/2014/main" id="{00000000-0008-0000-0200-0000ECED0000}"/>
            </a:ext>
          </a:extLst>
        </xdr:cNvPr>
        <xdr:cNvSpPr>
          <a:spLocks noChangeArrowheads="1"/>
        </xdr:cNvSpPr>
      </xdr:nvSpPr>
      <xdr:spPr bwMode="auto">
        <a:xfrm>
          <a:off x="6696075" y="8286750"/>
          <a:ext cx="76200" cy="85725"/>
        </a:xfrm>
        <a:prstGeom prst="ellipse">
          <a:avLst/>
        </a:prstGeom>
        <a:solidFill>
          <a:srgbClr val="FFFFFF"/>
        </a:solidFill>
        <a:ln w="9525">
          <a:solidFill>
            <a:srgbClr val="000000"/>
          </a:solidFill>
          <a:round/>
          <a:headEnd/>
          <a:tailEnd/>
        </a:ln>
      </xdr:spPr>
    </xdr:sp>
    <xdr:clientData/>
  </xdr:twoCellAnchor>
  <xdr:twoCellAnchor>
    <xdr:from>
      <xdr:col>7</xdr:col>
      <xdr:colOff>247650</xdr:colOff>
      <xdr:row>38</xdr:row>
      <xdr:rowOff>76200</xdr:rowOff>
    </xdr:from>
    <xdr:to>
      <xdr:col>7</xdr:col>
      <xdr:colOff>314325</xdr:colOff>
      <xdr:row>38</xdr:row>
      <xdr:rowOff>161925</xdr:rowOff>
    </xdr:to>
    <xdr:sp macro="" textlink="">
      <xdr:nvSpPr>
        <xdr:cNvPr id="60909" name="Oval 504">
          <a:extLst>
            <a:ext uri="{FF2B5EF4-FFF2-40B4-BE49-F238E27FC236}">
              <a16:creationId xmlns:a16="http://schemas.microsoft.com/office/drawing/2014/main" id="{00000000-0008-0000-0200-0000EDED0000}"/>
            </a:ext>
          </a:extLst>
        </xdr:cNvPr>
        <xdr:cNvSpPr>
          <a:spLocks noChangeArrowheads="1"/>
        </xdr:cNvSpPr>
      </xdr:nvSpPr>
      <xdr:spPr bwMode="auto">
        <a:xfrm>
          <a:off x="6677025" y="8058150"/>
          <a:ext cx="66675" cy="85725"/>
        </a:xfrm>
        <a:prstGeom prst="ellipse">
          <a:avLst/>
        </a:prstGeom>
        <a:solidFill>
          <a:srgbClr val="FFFFFF"/>
        </a:solidFill>
        <a:ln w="9525">
          <a:solidFill>
            <a:srgbClr val="000000"/>
          </a:solidFill>
          <a:round/>
          <a:headEnd/>
          <a:tailEnd/>
        </a:ln>
      </xdr:spPr>
    </xdr:sp>
    <xdr:clientData/>
  </xdr:twoCellAnchor>
  <xdr:twoCellAnchor>
    <xdr:from>
      <xdr:col>5</xdr:col>
      <xdr:colOff>542925</xdr:colOff>
      <xdr:row>38</xdr:row>
      <xdr:rowOff>76200</xdr:rowOff>
    </xdr:from>
    <xdr:to>
      <xdr:col>5</xdr:col>
      <xdr:colOff>619125</xdr:colOff>
      <xdr:row>38</xdr:row>
      <xdr:rowOff>161925</xdr:rowOff>
    </xdr:to>
    <xdr:sp macro="" textlink="">
      <xdr:nvSpPr>
        <xdr:cNvPr id="60910" name="Oval 505">
          <a:extLst>
            <a:ext uri="{FF2B5EF4-FFF2-40B4-BE49-F238E27FC236}">
              <a16:creationId xmlns:a16="http://schemas.microsoft.com/office/drawing/2014/main" id="{00000000-0008-0000-0200-0000EEED0000}"/>
            </a:ext>
          </a:extLst>
        </xdr:cNvPr>
        <xdr:cNvSpPr>
          <a:spLocks noChangeArrowheads="1"/>
        </xdr:cNvSpPr>
      </xdr:nvSpPr>
      <xdr:spPr bwMode="auto">
        <a:xfrm>
          <a:off x="5048250" y="8058150"/>
          <a:ext cx="76200" cy="85725"/>
        </a:xfrm>
        <a:prstGeom prst="ellipse">
          <a:avLst/>
        </a:prstGeom>
        <a:solidFill>
          <a:srgbClr val="FFFFFF"/>
        </a:solidFill>
        <a:ln w="9525">
          <a:solidFill>
            <a:srgbClr val="000000"/>
          </a:solidFill>
          <a:round/>
          <a:headEnd/>
          <a:tailEnd/>
        </a:ln>
      </xdr:spPr>
    </xdr:sp>
    <xdr:clientData/>
  </xdr:twoCellAnchor>
  <xdr:twoCellAnchor>
    <xdr:from>
      <xdr:col>5</xdr:col>
      <xdr:colOff>57150</xdr:colOff>
      <xdr:row>37</xdr:row>
      <xdr:rowOff>28575</xdr:rowOff>
    </xdr:from>
    <xdr:to>
      <xdr:col>5</xdr:col>
      <xdr:colOff>180975</xdr:colOff>
      <xdr:row>38</xdr:row>
      <xdr:rowOff>19050</xdr:rowOff>
    </xdr:to>
    <xdr:sp macro="" textlink="">
      <xdr:nvSpPr>
        <xdr:cNvPr id="60911" name="Line 508">
          <a:extLst>
            <a:ext uri="{FF2B5EF4-FFF2-40B4-BE49-F238E27FC236}">
              <a16:creationId xmlns:a16="http://schemas.microsoft.com/office/drawing/2014/main" id="{00000000-0008-0000-0200-0000EFED0000}"/>
            </a:ext>
          </a:extLst>
        </xdr:cNvPr>
        <xdr:cNvSpPr>
          <a:spLocks noChangeShapeType="1"/>
        </xdr:cNvSpPr>
      </xdr:nvSpPr>
      <xdr:spPr bwMode="auto">
        <a:xfrm flipH="1">
          <a:off x="4562475" y="7829550"/>
          <a:ext cx="123825" cy="17145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676275</xdr:colOff>
      <xdr:row>38</xdr:row>
      <xdr:rowOff>19050</xdr:rowOff>
    </xdr:from>
    <xdr:to>
      <xdr:col>5</xdr:col>
      <xdr:colOff>66675</xdr:colOff>
      <xdr:row>38</xdr:row>
      <xdr:rowOff>19050</xdr:rowOff>
    </xdr:to>
    <xdr:sp macro="" textlink="">
      <xdr:nvSpPr>
        <xdr:cNvPr id="60912" name="Line 509">
          <a:extLst>
            <a:ext uri="{FF2B5EF4-FFF2-40B4-BE49-F238E27FC236}">
              <a16:creationId xmlns:a16="http://schemas.microsoft.com/office/drawing/2014/main" id="{00000000-0008-0000-0200-0000F0ED0000}"/>
            </a:ext>
          </a:extLst>
        </xdr:cNvPr>
        <xdr:cNvSpPr>
          <a:spLocks noChangeShapeType="1"/>
        </xdr:cNvSpPr>
      </xdr:nvSpPr>
      <xdr:spPr bwMode="auto">
        <a:xfrm flipH="1">
          <a:off x="4143375" y="8001000"/>
          <a:ext cx="4286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581025</xdr:colOff>
      <xdr:row>37</xdr:row>
      <xdr:rowOff>9525</xdr:rowOff>
    </xdr:from>
    <xdr:to>
      <xdr:col>4</xdr:col>
      <xdr:colOff>685800</xdr:colOff>
      <xdr:row>38</xdr:row>
      <xdr:rowOff>19050</xdr:rowOff>
    </xdr:to>
    <xdr:sp macro="" textlink="">
      <xdr:nvSpPr>
        <xdr:cNvPr id="60913" name="Line 510">
          <a:extLst>
            <a:ext uri="{FF2B5EF4-FFF2-40B4-BE49-F238E27FC236}">
              <a16:creationId xmlns:a16="http://schemas.microsoft.com/office/drawing/2014/main" id="{00000000-0008-0000-0200-0000F1ED0000}"/>
            </a:ext>
          </a:extLst>
        </xdr:cNvPr>
        <xdr:cNvSpPr>
          <a:spLocks noChangeShapeType="1"/>
        </xdr:cNvSpPr>
      </xdr:nvSpPr>
      <xdr:spPr bwMode="auto">
        <a:xfrm flipH="1" flipV="1">
          <a:off x="4048125" y="7810500"/>
          <a:ext cx="104775" cy="19050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485775</xdr:colOff>
      <xdr:row>37</xdr:row>
      <xdr:rowOff>19050</xdr:rowOff>
    </xdr:from>
    <xdr:to>
      <xdr:col>4</xdr:col>
      <xdr:colOff>581025</xdr:colOff>
      <xdr:row>37</xdr:row>
      <xdr:rowOff>19050</xdr:rowOff>
    </xdr:to>
    <xdr:sp macro="" textlink="">
      <xdr:nvSpPr>
        <xdr:cNvPr id="60914" name="Line 511">
          <a:extLst>
            <a:ext uri="{FF2B5EF4-FFF2-40B4-BE49-F238E27FC236}">
              <a16:creationId xmlns:a16="http://schemas.microsoft.com/office/drawing/2014/main" id="{00000000-0008-0000-0200-0000F2ED0000}"/>
            </a:ext>
          </a:extLst>
        </xdr:cNvPr>
        <xdr:cNvSpPr>
          <a:spLocks noChangeShapeType="1"/>
        </xdr:cNvSpPr>
      </xdr:nvSpPr>
      <xdr:spPr bwMode="auto">
        <a:xfrm flipH="1">
          <a:off x="3952875" y="7820025"/>
          <a:ext cx="9525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847725</xdr:colOff>
      <xdr:row>35</xdr:row>
      <xdr:rowOff>47625</xdr:rowOff>
    </xdr:from>
    <xdr:to>
      <xdr:col>4</xdr:col>
      <xdr:colOff>895350</xdr:colOff>
      <xdr:row>38</xdr:row>
      <xdr:rowOff>9525</xdr:rowOff>
    </xdr:to>
    <xdr:sp macro="" textlink="">
      <xdr:nvSpPr>
        <xdr:cNvPr id="60915" name="Line 512">
          <a:extLst>
            <a:ext uri="{FF2B5EF4-FFF2-40B4-BE49-F238E27FC236}">
              <a16:creationId xmlns:a16="http://schemas.microsoft.com/office/drawing/2014/main" id="{00000000-0008-0000-0200-0000F3ED0000}"/>
            </a:ext>
          </a:extLst>
        </xdr:cNvPr>
        <xdr:cNvSpPr>
          <a:spLocks noChangeShapeType="1"/>
        </xdr:cNvSpPr>
      </xdr:nvSpPr>
      <xdr:spPr bwMode="auto">
        <a:xfrm>
          <a:off x="4314825" y="7477125"/>
          <a:ext cx="47625" cy="514350"/>
        </a:xfrm>
        <a:prstGeom prst="line">
          <a:avLst/>
        </a:prstGeom>
        <a:noFill/>
        <a:ln w="3175">
          <a:solidFill>
            <a:srgbClr val="000000"/>
          </a:solidFill>
          <a:round/>
          <a:headEnd/>
          <a:tailEnd type="stealth" w="sm" len="med"/>
        </a:ln>
        <a:extLst>
          <a:ext uri="{909E8E84-426E-40DD-AFC4-6F175D3DCCD1}">
            <a14:hiddenFill xmlns:a14="http://schemas.microsoft.com/office/drawing/2010/main">
              <a:noFill/>
            </a14:hiddenFill>
          </a:ext>
        </a:extLst>
      </xdr:spPr>
    </xdr:sp>
    <xdr:clientData/>
  </xdr:twoCellAnchor>
  <xdr:twoCellAnchor>
    <xdr:from>
      <xdr:col>4</xdr:col>
      <xdr:colOff>838200</xdr:colOff>
      <xdr:row>34</xdr:row>
      <xdr:rowOff>104775</xdr:rowOff>
    </xdr:from>
    <xdr:to>
      <xdr:col>4</xdr:col>
      <xdr:colOff>1009650</xdr:colOff>
      <xdr:row>35</xdr:row>
      <xdr:rowOff>47625</xdr:rowOff>
    </xdr:to>
    <xdr:sp macro="" textlink="">
      <xdr:nvSpPr>
        <xdr:cNvPr id="60916" name="Freeform 513">
          <a:extLst>
            <a:ext uri="{FF2B5EF4-FFF2-40B4-BE49-F238E27FC236}">
              <a16:creationId xmlns:a16="http://schemas.microsoft.com/office/drawing/2014/main" id="{00000000-0008-0000-0200-0000F4ED0000}"/>
            </a:ext>
          </a:extLst>
        </xdr:cNvPr>
        <xdr:cNvSpPr>
          <a:spLocks/>
        </xdr:cNvSpPr>
      </xdr:nvSpPr>
      <xdr:spPr bwMode="auto">
        <a:xfrm>
          <a:off x="4305300" y="7343775"/>
          <a:ext cx="171450" cy="133350"/>
        </a:xfrm>
        <a:custGeom>
          <a:avLst/>
          <a:gdLst>
            <a:gd name="T0" fmla="*/ 2147483647 w 18"/>
            <a:gd name="T1" fmla="*/ 2147483647 h 9"/>
            <a:gd name="T2" fmla="*/ 0 w 18"/>
            <a:gd name="T3" fmla="*/ 2147483647 h 9"/>
            <a:gd name="T4" fmla="*/ 2147483647 w 18"/>
            <a:gd name="T5" fmla="*/ 0 h 9"/>
            <a:gd name="T6" fmla="*/ 2147483647 w 18"/>
            <a:gd name="T7" fmla="*/ 0 h 9"/>
            <a:gd name="T8" fmla="*/ 2147483647 w 18"/>
            <a:gd name="T9" fmla="*/ 0 h 9"/>
            <a:gd name="T10" fmla="*/ 2147483647 w 18"/>
            <a:gd name="T11" fmla="*/ 0 h 9"/>
            <a:gd name="T12" fmla="*/ 0 60000 65536"/>
            <a:gd name="T13" fmla="*/ 0 60000 65536"/>
            <a:gd name="T14" fmla="*/ 0 60000 65536"/>
            <a:gd name="T15" fmla="*/ 0 60000 65536"/>
            <a:gd name="T16" fmla="*/ 0 60000 65536"/>
            <a:gd name="T17" fmla="*/ 0 60000 65536"/>
            <a:gd name="T18" fmla="*/ 0 w 18"/>
            <a:gd name="T19" fmla="*/ 0 h 9"/>
            <a:gd name="T20" fmla="*/ 18 w 18"/>
            <a:gd name="T21" fmla="*/ 9 h 9"/>
          </a:gdLst>
          <a:ahLst/>
          <a:cxnLst>
            <a:cxn ang="T12">
              <a:pos x="T0" y="T1"/>
            </a:cxn>
            <a:cxn ang="T13">
              <a:pos x="T2" y="T3"/>
            </a:cxn>
            <a:cxn ang="T14">
              <a:pos x="T4" y="T5"/>
            </a:cxn>
            <a:cxn ang="T15">
              <a:pos x="T6" y="T7"/>
            </a:cxn>
            <a:cxn ang="T16">
              <a:pos x="T8" y="T9"/>
            </a:cxn>
            <a:cxn ang="T17">
              <a:pos x="T10" y="T11"/>
            </a:cxn>
          </a:cxnLst>
          <a:rect l="T18" t="T19" r="T20" b="T21"/>
          <a:pathLst>
            <a:path w="18" h="9">
              <a:moveTo>
                <a:pt x="1" y="9"/>
              </a:moveTo>
              <a:cubicBezTo>
                <a:pt x="0" y="6"/>
                <a:pt x="0" y="4"/>
                <a:pt x="0" y="3"/>
              </a:cubicBezTo>
              <a:cubicBezTo>
                <a:pt x="0" y="2"/>
                <a:pt x="2" y="0"/>
                <a:pt x="3" y="0"/>
              </a:cubicBezTo>
              <a:cubicBezTo>
                <a:pt x="4" y="0"/>
                <a:pt x="6" y="0"/>
                <a:pt x="8" y="0"/>
              </a:cubicBezTo>
              <a:cubicBezTo>
                <a:pt x="10" y="0"/>
                <a:pt x="11" y="0"/>
                <a:pt x="13" y="0"/>
              </a:cubicBezTo>
              <a:cubicBezTo>
                <a:pt x="15" y="0"/>
                <a:pt x="17" y="0"/>
                <a:pt x="18" y="0"/>
              </a:cubicBezTo>
            </a:path>
          </a:pathLst>
        </a:custGeom>
        <a:noFill/>
        <a:ln w="3175" cap="flat" cmpd="sng">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114300</xdr:colOff>
      <xdr:row>37</xdr:row>
      <xdr:rowOff>38100</xdr:rowOff>
    </xdr:from>
    <xdr:to>
      <xdr:col>8</xdr:col>
      <xdr:colOff>895350</xdr:colOff>
      <xdr:row>39</xdr:row>
      <xdr:rowOff>19050</xdr:rowOff>
    </xdr:to>
    <xdr:sp macro="" textlink="">
      <xdr:nvSpPr>
        <xdr:cNvPr id="6659" name="Text Box 515">
          <a:extLst>
            <a:ext uri="{FF2B5EF4-FFF2-40B4-BE49-F238E27FC236}">
              <a16:creationId xmlns:a16="http://schemas.microsoft.com/office/drawing/2014/main" id="{00000000-0008-0000-0200-0000031A0000}"/>
            </a:ext>
          </a:extLst>
        </xdr:cNvPr>
        <xdr:cNvSpPr txBox="1">
          <a:spLocks noChangeArrowheads="1"/>
        </xdr:cNvSpPr>
      </xdr:nvSpPr>
      <xdr:spPr bwMode="auto">
        <a:xfrm>
          <a:off x="7505700" y="7839075"/>
          <a:ext cx="781050" cy="342900"/>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Geotextile</a:t>
          </a:r>
        </a:p>
      </xdr:txBody>
    </xdr:sp>
    <xdr:clientData/>
  </xdr:twoCellAnchor>
  <xdr:twoCellAnchor>
    <xdr:from>
      <xdr:col>5</xdr:col>
      <xdr:colOff>495300</xdr:colOff>
      <xdr:row>38</xdr:row>
      <xdr:rowOff>152400</xdr:rowOff>
    </xdr:from>
    <xdr:to>
      <xdr:col>5</xdr:col>
      <xdr:colOff>581025</xdr:colOff>
      <xdr:row>39</xdr:row>
      <xdr:rowOff>76200</xdr:rowOff>
    </xdr:to>
    <xdr:sp macro="" textlink="">
      <xdr:nvSpPr>
        <xdr:cNvPr id="60918" name="Oval 516">
          <a:extLst>
            <a:ext uri="{FF2B5EF4-FFF2-40B4-BE49-F238E27FC236}">
              <a16:creationId xmlns:a16="http://schemas.microsoft.com/office/drawing/2014/main" id="{00000000-0008-0000-0200-0000F6ED0000}"/>
            </a:ext>
          </a:extLst>
        </xdr:cNvPr>
        <xdr:cNvSpPr>
          <a:spLocks noChangeArrowheads="1"/>
        </xdr:cNvSpPr>
      </xdr:nvSpPr>
      <xdr:spPr bwMode="auto">
        <a:xfrm>
          <a:off x="5000625" y="8134350"/>
          <a:ext cx="85725" cy="104775"/>
        </a:xfrm>
        <a:prstGeom prst="ellipse">
          <a:avLst/>
        </a:prstGeom>
        <a:solidFill>
          <a:srgbClr val="FFFFFF"/>
        </a:solidFill>
        <a:ln w="9525">
          <a:solidFill>
            <a:srgbClr val="000000"/>
          </a:solidFill>
          <a:round/>
          <a:headEnd/>
          <a:tailEnd/>
        </a:ln>
      </xdr:spPr>
    </xdr:sp>
    <xdr:clientData/>
  </xdr:twoCellAnchor>
  <xdr:twoCellAnchor>
    <xdr:from>
      <xdr:col>7</xdr:col>
      <xdr:colOff>371475</xdr:colOff>
      <xdr:row>38</xdr:row>
      <xdr:rowOff>76200</xdr:rowOff>
    </xdr:from>
    <xdr:to>
      <xdr:col>7</xdr:col>
      <xdr:colOff>457200</xdr:colOff>
      <xdr:row>38</xdr:row>
      <xdr:rowOff>161925</xdr:rowOff>
    </xdr:to>
    <xdr:sp macro="" textlink="">
      <xdr:nvSpPr>
        <xdr:cNvPr id="60919" name="Oval 517">
          <a:extLst>
            <a:ext uri="{FF2B5EF4-FFF2-40B4-BE49-F238E27FC236}">
              <a16:creationId xmlns:a16="http://schemas.microsoft.com/office/drawing/2014/main" id="{00000000-0008-0000-0200-0000F7ED0000}"/>
            </a:ext>
          </a:extLst>
        </xdr:cNvPr>
        <xdr:cNvSpPr>
          <a:spLocks noChangeArrowheads="1"/>
        </xdr:cNvSpPr>
      </xdr:nvSpPr>
      <xdr:spPr bwMode="auto">
        <a:xfrm>
          <a:off x="6800850" y="8058150"/>
          <a:ext cx="85725" cy="85725"/>
        </a:xfrm>
        <a:prstGeom prst="ellipse">
          <a:avLst/>
        </a:prstGeom>
        <a:solidFill>
          <a:srgbClr val="FFFFFF"/>
        </a:solidFill>
        <a:ln w="9525">
          <a:solidFill>
            <a:srgbClr val="000000"/>
          </a:solidFill>
          <a:round/>
          <a:headEnd/>
          <a:tailEnd/>
        </a:ln>
      </xdr:spPr>
    </xdr:sp>
    <xdr:clientData/>
  </xdr:twoCellAnchor>
  <xdr:twoCellAnchor>
    <xdr:from>
      <xdr:col>7</xdr:col>
      <xdr:colOff>304800</xdr:colOff>
      <xdr:row>38</xdr:row>
      <xdr:rowOff>66675</xdr:rowOff>
    </xdr:from>
    <xdr:to>
      <xdr:col>7</xdr:col>
      <xdr:colOff>400050</xdr:colOff>
      <xdr:row>38</xdr:row>
      <xdr:rowOff>142875</xdr:rowOff>
    </xdr:to>
    <xdr:sp macro="" textlink="">
      <xdr:nvSpPr>
        <xdr:cNvPr id="60920" name="Oval 518">
          <a:extLst>
            <a:ext uri="{FF2B5EF4-FFF2-40B4-BE49-F238E27FC236}">
              <a16:creationId xmlns:a16="http://schemas.microsoft.com/office/drawing/2014/main" id="{00000000-0008-0000-0200-0000F8ED0000}"/>
            </a:ext>
          </a:extLst>
        </xdr:cNvPr>
        <xdr:cNvSpPr>
          <a:spLocks noChangeArrowheads="1"/>
        </xdr:cNvSpPr>
      </xdr:nvSpPr>
      <xdr:spPr bwMode="auto">
        <a:xfrm>
          <a:off x="6734175" y="8048625"/>
          <a:ext cx="95250" cy="76200"/>
        </a:xfrm>
        <a:prstGeom prst="ellipse">
          <a:avLst/>
        </a:prstGeom>
        <a:solidFill>
          <a:srgbClr val="FFFFFF"/>
        </a:solidFill>
        <a:ln w="9525">
          <a:solidFill>
            <a:srgbClr val="000000"/>
          </a:solidFill>
          <a:round/>
          <a:headEnd/>
          <a:tailEnd/>
        </a:ln>
      </xdr:spPr>
    </xdr:sp>
    <xdr:clientData/>
  </xdr:twoCellAnchor>
  <xdr:twoCellAnchor>
    <xdr:from>
      <xdr:col>2</xdr:col>
      <xdr:colOff>209550</xdr:colOff>
      <xdr:row>55</xdr:row>
      <xdr:rowOff>114300</xdr:rowOff>
    </xdr:from>
    <xdr:to>
      <xdr:col>3</xdr:col>
      <xdr:colOff>209550</xdr:colOff>
      <xdr:row>55</xdr:row>
      <xdr:rowOff>114300</xdr:rowOff>
    </xdr:to>
    <xdr:sp macro="" textlink="">
      <xdr:nvSpPr>
        <xdr:cNvPr id="60921" name="Line 519">
          <a:extLst>
            <a:ext uri="{FF2B5EF4-FFF2-40B4-BE49-F238E27FC236}">
              <a16:creationId xmlns:a16="http://schemas.microsoft.com/office/drawing/2014/main" id="{00000000-0008-0000-0200-0000F9ED0000}"/>
            </a:ext>
          </a:extLst>
        </xdr:cNvPr>
        <xdr:cNvSpPr>
          <a:spLocks noChangeShapeType="1"/>
        </xdr:cNvSpPr>
      </xdr:nvSpPr>
      <xdr:spPr bwMode="auto">
        <a:xfrm>
          <a:off x="1752600" y="11315700"/>
          <a:ext cx="9620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209550</xdr:colOff>
      <xdr:row>51</xdr:row>
      <xdr:rowOff>28575</xdr:rowOff>
    </xdr:from>
    <xdr:to>
      <xdr:col>3</xdr:col>
      <xdr:colOff>657225</xdr:colOff>
      <xdr:row>55</xdr:row>
      <xdr:rowOff>114300</xdr:rowOff>
    </xdr:to>
    <xdr:sp macro="" textlink="">
      <xdr:nvSpPr>
        <xdr:cNvPr id="60922" name="Line 520">
          <a:extLst>
            <a:ext uri="{FF2B5EF4-FFF2-40B4-BE49-F238E27FC236}">
              <a16:creationId xmlns:a16="http://schemas.microsoft.com/office/drawing/2014/main" id="{00000000-0008-0000-0200-0000FAED0000}"/>
            </a:ext>
          </a:extLst>
        </xdr:cNvPr>
        <xdr:cNvSpPr>
          <a:spLocks noChangeShapeType="1"/>
        </xdr:cNvSpPr>
      </xdr:nvSpPr>
      <xdr:spPr bwMode="auto">
        <a:xfrm flipV="1">
          <a:off x="2714625" y="10487025"/>
          <a:ext cx="447675" cy="8286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771525</xdr:colOff>
      <xdr:row>51</xdr:row>
      <xdr:rowOff>28575</xdr:rowOff>
    </xdr:from>
    <xdr:to>
      <xdr:col>2</xdr:col>
      <xdr:colOff>209550</xdr:colOff>
      <xdr:row>55</xdr:row>
      <xdr:rowOff>114300</xdr:rowOff>
    </xdr:to>
    <xdr:sp macro="" textlink="">
      <xdr:nvSpPr>
        <xdr:cNvPr id="60923" name="Line 521">
          <a:extLst>
            <a:ext uri="{FF2B5EF4-FFF2-40B4-BE49-F238E27FC236}">
              <a16:creationId xmlns:a16="http://schemas.microsoft.com/office/drawing/2014/main" id="{00000000-0008-0000-0200-0000FBED0000}"/>
            </a:ext>
          </a:extLst>
        </xdr:cNvPr>
        <xdr:cNvSpPr>
          <a:spLocks noChangeShapeType="1"/>
        </xdr:cNvSpPr>
      </xdr:nvSpPr>
      <xdr:spPr bwMode="auto">
        <a:xfrm flipH="1" flipV="1">
          <a:off x="1352550" y="10487025"/>
          <a:ext cx="400050" cy="8286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438150</xdr:colOff>
      <xdr:row>51</xdr:row>
      <xdr:rowOff>28575</xdr:rowOff>
    </xdr:from>
    <xdr:to>
      <xdr:col>1</xdr:col>
      <xdr:colOff>771525</xdr:colOff>
      <xdr:row>51</xdr:row>
      <xdr:rowOff>28575</xdr:rowOff>
    </xdr:to>
    <xdr:sp macro="" textlink="">
      <xdr:nvSpPr>
        <xdr:cNvPr id="60924" name="Line 522">
          <a:extLst>
            <a:ext uri="{FF2B5EF4-FFF2-40B4-BE49-F238E27FC236}">
              <a16:creationId xmlns:a16="http://schemas.microsoft.com/office/drawing/2014/main" id="{00000000-0008-0000-0200-0000FCED0000}"/>
            </a:ext>
          </a:extLst>
        </xdr:cNvPr>
        <xdr:cNvSpPr>
          <a:spLocks noChangeShapeType="1"/>
        </xdr:cNvSpPr>
      </xdr:nvSpPr>
      <xdr:spPr bwMode="auto">
        <a:xfrm flipH="1">
          <a:off x="1019175" y="10487025"/>
          <a:ext cx="3333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657225</xdr:colOff>
      <xdr:row>51</xdr:row>
      <xdr:rowOff>28575</xdr:rowOff>
    </xdr:from>
    <xdr:to>
      <xdr:col>4</xdr:col>
      <xdr:colOff>228600</xdr:colOff>
      <xdr:row>51</xdr:row>
      <xdr:rowOff>28575</xdr:rowOff>
    </xdr:to>
    <xdr:sp macro="" textlink="">
      <xdr:nvSpPr>
        <xdr:cNvPr id="60925" name="Line 523">
          <a:extLst>
            <a:ext uri="{FF2B5EF4-FFF2-40B4-BE49-F238E27FC236}">
              <a16:creationId xmlns:a16="http://schemas.microsoft.com/office/drawing/2014/main" id="{00000000-0008-0000-0200-0000FDED0000}"/>
            </a:ext>
          </a:extLst>
        </xdr:cNvPr>
        <xdr:cNvSpPr>
          <a:spLocks noChangeShapeType="1"/>
        </xdr:cNvSpPr>
      </xdr:nvSpPr>
      <xdr:spPr bwMode="auto">
        <a:xfrm>
          <a:off x="3162300" y="10487025"/>
          <a:ext cx="5334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923925</xdr:colOff>
      <xdr:row>52</xdr:row>
      <xdr:rowOff>85725</xdr:rowOff>
    </xdr:from>
    <xdr:to>
      <xdr:col>2</xdr:col>
      <xdr:colOff>295275</xdr:colOff>
      <xdr:row>52</xdr:row>
      <xdr:rowOff>85725</xdr:rowOff>
    </xdr:to>
    <xdr:sp macro="" textlink="">
      <xdr:nvSpPr>
        <xdr:cNvPr id="60926" name="Line 524">
          <a:extLst>
            <a:ext uri="{FF2B5EF4-FFF2-40B4-BE49-F238E27FC236}">
              <a16:creationId xmlns:a16="http://schemas.microsoft.com/office/drawing/2014/main" id="{00000000-0008-0000-0200-0000FEED0000}"/>
            </a:ext>
          </a:extLst>
        </xdr:cNvPr>
        <xdr:cNvSpPr>
          <a:spLocks noChangeShapeType="1"/>
        </xdr:cNvSpPr>
      </xdr:nvSpPr>
      <xdr:spPr bwMode="auto">
        <a:xfrm>
          <a:off x="1504950" y="10725150"/>
          <a:ext cx="33337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276225</xdr:colOff>
      <xdr:row>52</xdr:row>
      <xdr:rowOff>85725</xdr:rowOff>
    </xdr:from>
    <xdr:to>
      <xdr:col>2</xdr:col>
      <xdr:colOff>276225</xdr:colOff>
      <xdr:row>55</xdr:row>
      <xdr:rowOff>114300</xdr:rowOff>
    </xdr:to>
    <xdr:sp macro="" textlink="">
      <xdr:nvSpPr>
        <xdr:cNvPr id="60927" name="Line 525">
          <a:extLst>
            <a:ext uri="{FF2B5EF4-FFF2-40B4-BE49-F238E27FC236}">
              <a16:creationId xmlns:a16="http://schemas.microsoft.com/office/drawing/2014/main" id="{00000000-0008-0000-0200-0000FFED0000}"/>
            </a:ext>
          </a:extLst>
        </xdr:cNvPr>
        <xdr:cNvSpPr>
          <a:spLocks noChangeShapeType="1"/>
        </xdr:cNvSpPr>
      </xdr:nvSpPr>
      <xdr:spPr bwMode="auto">
        <a:xfrm>
          <a:off x="1819275" y="10725150"/>
          <a:ext cx="0" cy="590550"/>
        </a:xfrm>
        <a:prstGeom prst="line">
          <a:avLst/>
        </a:prstGeom>
        <a:noFill/>
        <a:ln w="3175">
          <a:solidFill>
            <a:srgbClr val="000000"/>
          </a:solidFill>
          <a:round/>
          <a:headEnd type="stealth" w="sm" len="med"/>
          <a:tailEnd type="stealth" w="sm" len="med"/>
        </a:ln>
        <a:extLst>
          <a:ext uri="{909E8E84-426E-40DD-AFC4-6F175D3DCCD1}">
            <a14:hiddenFill xmlns:a14="http://schemas.microsoft.com/office/drawing/2010/main">
              <a:noFill/>
            </a14:hiddenFill>
          </a:ext>
        </a:extLst>
      </xdr:spPr>
    </xdr:sp>
    <xdr:clientData/>
  </xdr:twoCellAnchor>
  <xdr:twoCellAnchor>
    <xdr:from>
      <xdr:col>2</xdr:col>
      <xdr:colOff>200025</xdr:colOff>
      <xdr:row>56</xdr:row>
      <xdr:rowOff>9525</xdr:rowOff>
    </xdr:from>
    <xdr:to>
      <xdr:col>2</xdr:col>
      <xdr:colOff>200025</xdr:colOff>
      <xdr:row>57</xdr:row>
      <xdr:rowOff>47625</xdr:rowOff>
    </xdr:to>
    <xdr:sp macro="" textlink="">
      <xdr:nvSpPr>
        <xdr:cNvPr id="60928" name="Line 526">
          <a:extLst>
            <a:ext uri="{FF2B5EF4-FFF2-40B4-BE49-F238E27FC236}">
              <a16:creationId xmlns:a16="http://schemas.microsoft.com/office/drawing/2014/main" id="{00000000-0008-0000-0200-000000EE0000}"/>
            </a:ext>
          </a:extLst>
        </xdr:cNvPr>
        <xdr:cNvSpPr>
          <a:spLocks noChangeShapeType="1"/>
        </xdr:cNvSpPr>
      </xdr:nvSpPr>
      <xdr:spPr bwMode="auto">
        <a:xfrm>
          <a:off x="1743075" y="11401425"/>
          <a:ext cx="0" cy="228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219075</xdr:colOff>
      <xdr:row>55</xdr:row>
      <xdr:rowOff>161925</xdr:rowOff>
    </xdr:from>
    <xdr:to>
      <xdr:col>3</xdr:col>
      <xdr:colOff>219075</xdr:colOff>
      <xdr:row>57</xdr:row>
      <xdr:rowOff>57150</xdr:rowOff>
    </xdr:to>
    <xdr:sp macro="" textlink="">
      <xdr:nvSpPr>
        <xdr:cNvPr id="60929" name="Line 527">
          <a:extLst>
            <a:ext uri="{FF2B5EF4-FFF2-40B4-BE49-F238E27FC236}">
              <a16:creationId xmlns:a16="http://schemas.microsoft.com/office/drawing/2014/main" id="{00000000-0008-0000-0200-000001EE0000}"/>
            </a:ext>
          </a:extLst>
        </xdr:cNvPr>
        <xdr:cNvSpPr>
          <a:spLocks noChangeShapeType="1"/>
        </xdr:cNvSpPr>
      </xdr:nvSpPr>
      <xdr:spPr bwMode="auto">
        <a:xfrm>
          <a:off x="2724150" y="11363325"/>
          <a:ext cx="0" cy="2762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209550</xdr:colOff>
      <xdr:row>57</xdr:row>
      <xdr:rowOff>9525</xdr:rowOff>
    </xdr:from>
    <xdr:to>
      <xdr:col>3</xdr:col>
      <xdr:colOff>219075</xdr:colOff>
      <xdr:row>57</xdr:row>
      <xdr:rowOff>9525</xdr:rowOff>
    </xdr:to>
    <xdr:sp macro="" textlink="">
      <xdr:nvSpPr>
        <xdr:cNvPr id="60930" name="Line 528">
          <a:extLst>
            <a:ext uri="{FF2B5EF4-FFF2-40B4-BE49-F238E27FC236}">
              <a16:creationId xmlns:a16="http://schemas.microsoft.com/office/drawing/2014/main" id="{00000000-0008-0000-0200-000002EE0000}"/>
            </a:ext>
          </a:extLst>
        </xdr:cNvPr>
        <xdr:cNvSpPr>
          <a:spLocks noChangeShapeType="1"/>
        </xdr:cNvSpPr>
      </xdr:nvSpPr>
      <xdr:spPr bwMode="auto">
        <a:xfrm>
          <a:off x="1752600" y="11591925"/>
          <a:ext cx="971550" cy="0"/>
        </a:xfrm>
        <a:prstGeom prst="line">
          <a:avLst/>
        </a:prstGeom>
        <a:noFill/>
        <a:ln w="3175">
          <a:solidFill>
            <a:srgbClr val="000000"/>
          </a:solidFill>
          <a:round/>
          <a:headEnd type="stealth" w="sm" len="med"/>
          <a:tailEnd type="stealth" w="sm" len="med"/>
        </a:ln>
        <a:extLst>
          <a:ext uri="{909E8E84-426E-40DD-AFC4-6F175D3DCCD1}">
            <a14:hiddenFill xmlns:a14="http://schemas.microsoft.com/office/drawing/2010/main">
              <a:noFill/>
            </a14:hiddenFill>
          </a:ext>
        </a:extLst>
      </xdr:spPr>
    </xdr:sp>
    <xdr:clientData/>
  </xdr:twoCellAnchor>
  <xdr:twoCellAnchor>
    <xdr:from>
      <xdr:col>1</xdr:col>
      <xdr:colOff>800100</xdr:colOff>
      <xdr:row>52</xdr:row>
      <xdr:rowOff>19050</xdr:rowOff>
    </xdr:from>
    <xdr:to>
      <xdr:col>1</xdr:col>
      <xdr:colOff>800100</xdr:colOff>
      <xdr:row>54</xdr:row>
      <xdr:rowOff>9525</xdr:rowOff>
    </xdr:to>
    <xdr:sp macro="" textlink="">
      <xdr:nvSpPr>
        <xdr:cNvPr id="60931" name="Line 529">
          <a:extLst>
            <a:ext uri="{FF2B5EF4-FFF2-40B4-BE49-F238E27FC236}">
              <a16:creationId xmlns:a16="http://schemas.microsoft.com/office/drawing/2014/main" id="{00000000-0008-0000-0200-000003EE0000}"/>
            </a:ext>
          </a:extLst>
        </xdr:cNvPr>
        <xdr:cNvSpPr>
          <a:spLocks noChangeShapeType="1"/>
        </xdr:cNvSpPr>
      </xdr:nvSpPr>
      <xdr:spPr bwMode="auto">
        <a:xfrm>
          <a:off x="1381125" y="10658475"/>
          <a:ext cx="0" cy="3619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800100</xdr:colOff>
      <xdr:row>54</xdr:row>
      <xdr:rowOff>9525</xdr:rowOff>
    </xdr:from>
    <xdr:to>
      <xdr:col>2</xdr:col>
      <xdr:colOff>9525</xdr:colOff>
      <xdr:row>54</xdr:row>
      <xdr:rowOff>9525</xdr:rowOff>
    </xdr:to>
    <xdr:sp macro="" textlink="">
      <xdr:nvSpPr>
        <xdr:cNvPr id="60932" name="Line 530">
          <a:extLst>
            <a:ext uri="{FF2B5EF4-FFF2-40B4-BE49-F238E27FC236}">
              <a16:creationId xmlns:a16="http://schemas.microsoft.com/office/drawing/2014/main" id="{00000000-0008-0000-0200-000004EE0000}"/>
            </a:ext>
          </a:extLst>
        </xdr:cNvPr>
        <xdr:cNvSpPr>
          <a:spLocks noChangeShapeType="1"/>
        </xdr:cNvSpPr>
      </xdr:nvSpPr>
      <xdr:spPr bwMode="auto">
        <a:xfrm>
          <a:off x="1381125" y="11020425"/>
          <a:ext cx="17145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666750</xdr:colOff>
      <xdr:row>56</xdr:row>
      <xdr:rowOff>0</xdr:rowOff>
    </xdr:from>
    <xdr:to>
      <xdr:col>6</xdr:col>
      <xdr:colOff>885825</xdr:colOff>
      <xdr:row>56</xdr:row>
      <xdr:rowOff>0</xdr:rowOff>
    </xdr:to>
    <xdr:sp macro="" textlink="">
      <xdr:nvSpPr>
        <xdr:cNvPr id="60933" name="Line 533">
          <a:extLst>
            <a:ext uri="{FF2B5EF4-FFF2-40B4-BE49-F238E27FC236}">
              <a16:creationId xmlns:a16="http://schemas.microsoft.com/office/drawing/2014/main" id="{00000000-0008-0000-0200-000005EE0000}"/>
            </a:ext>
          </a:extLst>
        </xdr:cNvPr>
        <xdr:cNvSpPr>
          <a:spLocks noChangeShapeType="1"/>
        </xdr:cNvSpPr>
      </xdr:nvSpPr>
      <xdr:spPr bwMode="auto">
        <a:xfrm>
          <a:off x="5172075" y="11391900"/>
          <a:ext cx="11811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2700">
              <a:solidFill>
                <a:srgbClr val="000000"/>
              </a:solidFill>
              <a:prstDash val="dash"/>
              <a:round/>
              <a:headEnd/>
              <a:tailEnd/>
            </a14:hiddenLine>
          </a:ext>
        </a:extLst>
      </xdr:spPr>
    </xdr:sp>
    <xdr:clientData/>
  </xdr:twoCellAnchor>
  <xdr:twoCellAnchor>
    <xdr:from>
      <xdr:col>5</xdr:col>
      <xdr:colOff>695325</xdr:colOff>
      <xdr:row>55</xdr:row>
      <xdr:rowOff>171450</xdr:rowOff>
    </xdr:from>
    <xdr:to>
      <xdr:col>6</xdr:col>
      <xdr:colOff>904875</xdr:colOff>
      <xdr:row>55</xdr:row>
      <xdr:rowOff>171450</xdr:rowOff>
    </xdr:to>
    <xdr:sp macro="" textlink="">
      <xdr:nvSpPr>
        <xdr:cNvPr id="60934" name="Line 534">
          <a:extLst>
            <a:ext uri="{FF2B5EF4-FFF2-40B4-BE49-F238E27FC236}">
              <a16:creationId xmlns:a16="http://schemas.microsoft.com/office/drawing/2014/main" id="{00000000-0008-0000-0200-000006EE0000}"/>
            </a:ext>
          </a:extLst>
        </xdr:cNvPr>
        <xdr:cNvSpPr>
          <a:spLocks noChangeShapeType="1"/>
        </xdr:cNvSpPr>
      </xdr:nvSpPr>
      <xdr:spPr bwMode="auto">
        <a:xfrm>
          <a:off x="5200650" y="11372850"/>
          <a:ext cx="11715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2700">
              <a:solidFill>
                <a:srgbClr val="000000"/>
              </a:solidFill>
              <a:prstDash val="dash"/>
              <a:round/>
              <a:headEnd/>
              <a:tailEnd/>
            </a14:hiddenLine>
          </a:ext>
        </a:extLst>
      </xdr:spPr>
    </xdr:sp>
    <xdr:clientData/>
  </xdr:twoCellAnchor>
  <xdr:twoCellAnchor>
    <xdr:from>
      <xdr:col>6</xdr:col>
      <xdr:colOff>542925</xdr:colOff>
      <xdr:row>26</xdr:row>
      <xdr:rowOff>142875</xdr:rowOff>
    </xdr:from>
    <xdr:to>
      <xdr:col>6</xdr:col>
      <xdr:colOff>657225</xdr:colOff>
      <xdr:row>28</xdr:row>
      <xdr:rowOff>152400</xdr:rowOff>
    </xdr:to>
    <xdr:sp macro="" textlink="">
      <xdr:nvSpPr>
        <xdr:cNvPr id="60935" name="Line 535">
          <a:extLst>
            <a:ext uri="{FF2B5EF4-FFF2-40B4-BE49-F238E27FC236}">
              <a16:creationId xmlns:a16="http://schemas.microsoft.com/office/drawing/2014/main" id="{00000000-0008-0000-0200-000007EE0000}"/>
            </a:ext>
          </a:extLst>
        </xdr:cNvPr>
        <xdr:cNvSpPr>
          <a:spLocks noChangeShapeType="1"/>
        </xdr:cNvSpPr>
      </xdr:nvSpPr>
      <xdr:spPr bwMode="auto">
        <a:xfrm flipH="1">
          <a:off x="6010275" y="5829300"/>
          <a:ext cx="114300" cy="390525"/>
        </a:xfrm>
        <a:prstGeom prst="line">
          <a:avLst/>
        </a:prstGeom>
        <a:noFill/>
        <a:ln w="3175">
          <a:solidFill>
            <a:srgbClr val="000000"/>
          </a:solidFill>
          <a:round/>
          <a:headEnd/>
          <a:tailEnd type="stealth" w="sm" len="med"/>
        </a:ln>
        <a:extLst>
          <a:ext uri="{909E8E84-426E-40DD-AFC4-6F175D3DCCD1}">
            <a14:hiddenFill xmlns:a14="http://schemas.microsoft.com/office/drawing/2010/main">
              <a:noFill/>
            </a14:hiddenFill>
          </a:ext>
        </a:extLst>
      </xdr:spPr>
    </xdr:sp>
    <xdr:clientData/>
  </xdr:twoCellAnchor>
  <xdr:twoCellAnchor>
    <xdr:from>
      <xdr:col>6</xdr:col>
      <xdr:colOff>466725</xdr:colOff>
      <xdr:row>26</xdr:row>
      <xdr:rowOff>19050</xdr:rowOff>
    </xdr:from>
    <xdr:to>
      <xdr:col>6</xdr:col>
      <xdr:colOff>666750</xdr:colOff>
      <xdr:row>26</xdr:row>
      <xdr:rowOff>152400</xdr:rowOff>
    </xdr:to>
    <xdr:sp macro="" textlink="">
      <xdr:nvSpPr>
        <xdr:cNvPr id="60936" name="Freeform 536">
          <a:extLst>
            <a:ext uri="{FF2B5EF4-FFF2-40B4-BE49-F238E27FC236}">
              <a16:creationId xmlns:a16="http://schemas.microsoft.com/office/drawing/2014/main" id="{00000000-0008-0000-0200-000008EE0000}"/>
            </a:ext>
          </a:extLst>
        </xdr:cNvPr>
        <xdr:cNvSpPr>
          <a:spLocks/>
        </xdr:cNvSpPr>
      </xdr:nvSpPr>
      <xdr:spPr bwMode="auto">
        <a:xfrm flipH="1">
          <a:off x="5934075" y="5705475"/>
          <a:ext cx="200025" cy="133350"/>
        </a:xfrm>
        <a:custGeom>
          <a:avLst/>
          <a:gdLst>
            <a:gd name="T0" fmla="*/ 2147483647 w 18"/>
            <a:gd name="T1" fmla="*/ 2147483647 h 9"/>
            <a:gd name="T2" fmla="*/ 0 w 18"/>
            <a:gd name="T3" fmla="*/ 2147483647 h 9"/>
            <a:gd name="T4" fmla="*/ 2147483647 w 18"/>
            <a:gd name="T5" fmla="*/ 0 h 9"/>
            <a:gd name="T6" fmla="*/ 2147483647 w 18"/>
            <a:gd name="T7" fmla="*/ 0 h 9"/>
            <a:gd name="T8" fmla="*/ 2147483647 w 18"/>
            <a:gd name="T9" fmla="*/ 0 h 9"/>
            <a:gd name="T10" fmla="*/ 2147483647 w 18"/>
            <a:gd name="T11" fmla="*/ 0 h 9"/>
            <a:gd name="T12" fmla="*/ 0 60000 65536"/>
            <a:gd name="T13" fmla="*/ 0 60000 65536"/>
            <a:gd name="T14" fmla="*/ 0 60000 65536"/>
            <a:gd name="T15" fmla="*/ 0 60000 65536"/>
            <a:gd name="T16" fmla="*/ 0 60000 65536"/>
            <a:gd name="T17" fmla="*/ 0 60000 65536"/>
            <a:gd name="T18" fmla="*/ 0 w 18"/>
            <a:gd name="T19" fmla="*/ 0 h 9"/>
            <a:gd name="T20" fmla="*/ 18 w 18"/>
            <a:gd name="T21" fmla="*/ 9 h 9"/>
          </a:gdLst>
          <a:ahLst/>
          <a:cxnLst>
            <a:cxn ang="T12">
              <a:pos x="T0" y="T1"/>
            </a:cxn>
            <a:cxn ang="T13">
              <a:pos x="T2" y="T3"/>
            </a:cxn>
            <a:cxn ang="T14">
              <a:pos x="T4" y="T5"/>
            </a:cxn>
            <a:cxn ang="T15">
              <a:pos x="T6" y="T7"/>
            </a:cxn>
            <a:cxn ang="T16">
              <a:pos x="T8" y="T9"/>
            </a:cxn>
            <a:cxn ang="T17">
              <a:pos x="T10" y="T11"/>
            </a:cxn>
          </a:cxnLst>
          <a:rect l="T18" t="T19" r="T20" b="T21"/>
          <a:pathLst>
            <a:path w="18" h="9">
              <a:moveTo>
                <a:pt x="1" y="9"/>
              </a:moveTo>
              <a:cubicBezTo>
                <a:pt x="0" y="6"/>
                <a:pt x="0" y="4"/>
                <a:pt x="0" y="3"/>
              </a:cubicBezTo>
              <a:cubicBezTo>
                <a:pt x="0" y="2"/>
                <a:pt x="2" y="0"/>
                <a:pt x="3" y="0"/>
              </a:cubicBezTo>
              <a:cubicBezTo>
                <a:pt x="4" y="0"/>
                <a:pt x="6" y="0"/>
                <a:pt x="8" y="0"/>
              </a:cubicBezTo>
              <a:cubicBezTo>
                <a:pt x="10" y="0"/>
                <a:pt x="11" y="0"/>
                <a:pt x="13" y="0"/>
              </a:cubicBezTo>
              <a:cubicBezTo>
                <a:pt x="15" y="0"/>
                <a:pt x="17" y="0"/>
                <a:pt x="18" y="0"/>
              </a:cubicBezTo>
            </a:path>
          </a:pathLst>
        </a:custGeom>
        <a:noFill/>
        <a:ln w="3175" cap="flat" cmpd="sng">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619125</xdr:colOff>
      <xdr:row>20</xdr:row>
      <xdr:rowOff>57150</xdr:rowOff>
    </xdr:from>
    <xdr:to>
      <xdr:col>3</xdr:col>
      <xdr:colOff>647700</xdr:colOff>
      <xdr:row>20</xdr:row>
      <xdr:rowOff>200025</xdr:rowOff>
    </xdr:to>
    <xdr:sp macro="" textlink="">
      <xdr:nvSpPr>
        <xdr:cNvPr id="60937" name="Line 537">
          <a:extLst>
            <a:ext uri="{FF2B5EF4-FFF2-40B4-BE49-F238E27FC236}">
              <a16:creationId xmlns:a16="http://schemas.microsoft.com/office/drawing/2014/main" id="{00000000-0008-0000-0200-000009EE0000}"/>
            </a:ext>
          </a:extLst>
        </xdr:cNvPr>
        <xdr:cNvSpPr>
          <a:spLocks noChangeShapeType="1"/>
        </xdr:cNvSpPr>
      </xdr:nvSpPr>
      <xdr:spPr bwMode="auto">
        <a:xfrm>
          <a:off x="3124200" y="4514850"/>
          <a:ext cx="28575" cy="142875"/>
        </a:xfrm>
        <a:prstGeom prst="line">
          <a:avLst/>
        </a:prstGeom>
        <a:noFill/>
        <a:ln w="3175">
          <a:solidFill>
            <a:srgbClr val="000000"/>
          </a:solidFill>
          <a:round/>
          <a:headEnd/>
          <a:tailEnd type="stealth" w="sm" len="med"/>
        </a:ln>
        <a:extLst>
          <a:ext uri="{909E8E84-426E-40DD-AFC4-6F175D3DCCD1}">
            <a14:hiddenFill xmlns:a14="http://schemas.microsoft.com/office/drawing/2010/main">
              <a:noFill/>
            </a14:hiddenFill>
          </a:ext>
        </a:extLst>
      </xdr:spPr>
    </xdr:sp>
    <xdr:clientData/>
  </xdr:twoCellAnchor>
  <xdr:twoCellAnchor>
    <xdr:from>
      <xdr:col>3</xdr:col>
      <xdr:colOff>609600</xdr:colOff>
      <xdr:row>19</xdr:row>
      <xdr:rowOff>114300</xdr:rowOff>
    </xdr:from>
    <xdr:to>
      <xdr:col>3</xdr:col>
      <xdr:colOff>781050</xdr:colOff>
      <xdr:row>20</xdr:row>
      <xdr:rowOff>57150</xdr:rowOff>
    </xdr:to>
    <xdr:sp macro="" textlink="">
      <xdr:nvSpPr>
        <xdr:cNvPr id="60938" name="Freeform 538">
          <a:extLst>
            <a:ext uri="{FF2B5EF4-FFF2-40B4-BE49-F238E27FC236}">
              <a16:creationId xmlns:a16="http://schemas.microsoft.com/office/drawing/2014/main" id="{00000000-0008-0000-0200-00000AEE0000}"/>
            </a:ext>
          </a:extLst>
        </xdr:cNvPr>
        <xdr:cNvSpPr>
          <a:spLocks/>
        </xdr:cNvSpPr>
      </xdr:nvSpPr>
      <xdr:spPr bwMode="auto">
        <a:xfrm>
          <a:off x="3114675" y="4362450"/>
          <a:ext cx="171450" cy="152400"/>
        </a:xfrm>
        <a:custGeom>
          <a:avLst/>
          <a:gdLst>
            <a:gd name="T0" fmla="*/ 2147483647 w 18"/>
            <a:gd name="T1" fmla="*/ 2147483647 h 9"/>
            <a:gd name="T2" fmla="*/ 0 w 18"/>
            <a:gd name="T3" fmla="*/ 2147483647 h 9"/>
            <a:gd name="T4" fmla="*/ 2147483647 w 18"/>
            <a:gd name="T5" fmla="*/ 0 h 9"/>
            <a:gd name="T6" fmla="*/ 2147483647 w 18"/>
            <a:gd name="T7" fmla="*/ 0 h 9"/>
            <a:gd name="T8" fmla="*/ 2147483647 w 18"/>
            <a:gd name="T9" fmla="*/ 0 h 9"/>
            <a:gd name="T10" fmla="*/ 2147483647 w 18"/>
            <a:gd name="T11" fmla="*/ 0 h 9"/>
            <a:gd name="T12" fmla="*/ 0 60000 65536"/>
            <a:gd name="T13" fmla="*/ 0 60000 65536"/>
            <a:gd name="T14" fmla="*/ 0 60000 65536"/>
            <a:gd name="T15" fmla="*/ 0 60000 65536"/>
            <a:gd name="T16" fmla="*/ 0 60000 65536"/>
            <a:gd name="T17" fmla="*/ 0 60000 65536"/>
            <a:gd name="T18" fmla="*/ 0 w 18"/>
            <a:gd name="T19" fmla="*/ 0 h 9"/>
            <a:gd name="T20" fmla="*/ 18 w 18"/>
            <a:gd name="T21" fmla="*/ 9 h 9"/>
          </a:gdLst>
          <a:ahLst/>
          <a:cxnLst>
            <a:cxn ang="T12">
              <a:pos x="T0" y="T1"/>
            </a:cxn>
            <a:cxn ang="T13">
              <a:pos x="T2" y="T3"/>
            </a:cxn>
            <a:cxn ang="T14">
              <a:pos x="T4" y="T5"/>
            </a:cxn>
            <a:cxn ang="T15">
              <a:pos x="T6" y="T7"/>
            </a:cxn>
            <a:cxn ang="T16">
              <a:pos x="T8" y="T9"/>
            </a:cxn>
            <a:cxn ang="T17">
              <a:pos x="T10" y="T11"/>
            </a:cxn>
          </a:cxnLst>
          <a:rect l="T18" t="T19" r="T20" b="T21"/>
          <a:pathLst>
            <a:path w="18" h="9">
              <a:moveTo>
                <a:pt x="1" y="9"/>
              </a:moveTo>
              <a:cubicBezTo>
                <a:pt x="0" y="6"/>
                <a:pt x="0" y="4"/>
                <a:pt x="0" y="3"/>
              </a:cubicBezTo>
              <a:cubicBezTo>
                <a:pt x="0" y="2"/>
                <a:pt x="2" y="0"/>
                <a:pt x="3" y="0"/>
              </a:cubicBezTo>
              <a:cubicBezTo>
                <a:pt x="4" y="0"/>
                <a:pt x="6" y="0"/>
                <a:pt x="8" y="0"/>
              </a:cubicBezTo>
              <a:cubicBezTo>
                <a:pt x="10" y="0"/>
                <a:pt x="11" y="0"/>
                <a:pt x="13" y="0"/>
              </a:cubicBezTo>
              <a:cubicBezTo>
                <a:pt x="15" y="0"/>
                <a:pt x="17" y="0"/>
                <a:pt x="18" y="0"/>
              </a:cubicBezTo>
            </a:path>
          </a:pathLst>
        </a:custGeom>
        <a:noFill/>
        <a:ln w="3175" cap="flat" cmpd="sng">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838200</xdr:colOff>
      <xdr:row>31</xdr:row>
      <xdr:rowOff>9525</xdr:rowOff>
    </xdr:from>
    <xdr:to>
      <xdr:col>5</xdr:col>
      <xdr:colOff>952500</xdr:colOff>
      <xdr:row>31</xdr:row>
      <xdr:rowOff>9525</xdr:rowOff>
    </xdr:to>
    <xdr:sp macro="" textlink="">
      <xdr:nvSpPr>
        <xdr:cNvPr id="60939" name="Line 539">
          <a:extLst>
            <a:ext uri="{FF2B5EF4-FFF2-40B4-BE49-F238E27FC236}">
              <a16:creationId xmlns:a16="http://schemas.microsoft.com/office/drawing/2014/main" id="{00000000-0008-0000-0200-00000BEE0000}"/>
            </a:ext>
          </a:extLst>
        </xdr:cNvPr>
        <xdr:cNvSpPr>
          <a:spLocks noChangeShapeType="1"/>
        </xdr:cNvSpPr>
      </xdr:nvSpPr>
      <xdr:spPr bwMode="auto">
        <a:xfrm>
          <a:off x="3343275" y="6638925"/>
          <a:ext cx="21145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2700">
              <a:solidFill>
                <a:srgbClr val="000000"/>
              </a:solidFill>
              <a:prstDash val="dash"/>
              <a:round/>
              <a:headEnd/>
              <a:tailEnd/>
            </a14:hiddenLine>
          </a:ext>
        </a:extLst>
      </xdr:spPr>
    </xdr:sp>
    <xdr:clientData/>
  </xdr:twoCellAnchor>
  <xdr:twoCellAnchor>
    <xdr:from>
      <xdr:col>3</xdr:col>
      <xdr:colOff>933450</xdr:colOff>
      <xdr:row>31</xdr:row>
      <xdr:rowOff>28575</xdr:rowOff>
    </xdr:from>
    <xdr:to>
      <xdr:col>5</xdr:col>
      <xdr:colOff>952500</xdr:colOff>
      <xdr:row>31</xdr:row>
      <xdr:rowOff>28575</xdr:rowOff>
    </xdr:to>
    <xdr:sp macro="" textlink="">
      <xdr:nvSpPr>
        <xdr:cNvPr id="60940" name="Line 540">
          <a:extLst>
            <a:ext uri="{FF2B5EF4-FFF2-40B4-BE49-F238E27FC236}">
              <a16:creationId xmlns:a16="http://schemas.microsoft.com/office/drawing/2014/main" id="{00000000-0008-0000-0200-00000CEE0000}"/>
            </a:ext>
          </a:extLst>
        </xdr:cNvPr>
        <xdr:cNvSpPr>
          <a:spLocks noChangeShapeType="1"/>
        </xdr:cNvSpPr>
      </xdr:nvSpPr>
      <xdr:spPr bwMode="auto">
        <a:xfrm flipH="1">
          <a:off x="3438525" y="6657975"/>
          <a:ext cx="2019300" cy="0"/>
        </a:xfrm>
        <a:prstGeom prst="line">
          <a:avLst/>
        </a:prstGeom>
        <a:noFill/>
        <a:ln w="3175">
          <a:solidFill>
            <a:srgbClr val="000000"/>
          </a:solidFill>
          <a:round/>
          <a:headEnd type="stealth" w="sm" len="med"/>
          <a:tailEnd type="stealth" w="sm" len="med"/>
        </a:ln>
        <a:extLst>
          <a:ext uri="{909E8E84-426E-40DD-AFC4-6F175D3DCCD1}">
            <a14:hiddenFill xmlns:a14="http://schemas.microsoft.com/office/drawing/2010/main">
              <a:noFill/>
            </a14:hiddenFill>
          </a:ext>
        </a:extLst>
      </xdr:spPr>
    </xdr:sp>
    <xdr:clientData/>
  </xdr:twoCellAnchor>
  <xdr:twoCellAnchor>
    <xdr:from>
      <xdr:col>3</xdr:col>
      <xdr:colOff>428625</xdr:colOff>
      <xdr:row>27</xdr:row>
      <xdr:rowOff>66675</xdr:rowOff>
    </xdr:from>
    <xdr:to>
      <xdr:col>4</xdr:col>
      <xdr:colOff>95250</xdr:colOff>
      <xdr:row>27</xdr:row>
      <xdr:rowOff>66675</xdr:rowOff>
    </xdr:to>
    <xdr:sp macro="" textlink="">
      <xdr:nvSpPr>
        <xdr:cNvPr id="60941" name="Line 541">
          <a:extLst>
            <a:ext uri="{FF2B5EF4-FFF2-40B4-BE49-F238E27FC236}">
              <a16:creationId xmlns:a16="http://schemas.microsoft.com/office/drawing/2014/main" id="{00000000-0008-0000-0200-00000DEE0000}"/>
            </a:ext>
          </a:extLst>
        </xdr:cNvPr>
        <xdr:cNvSpPr>
          <a:spLocks noChangeShapeType="1"/>
        </xdr:cNvSpPr>
      </xdr:nvSpPr>
      <xdr:spPr bwMode="auto">
        <a:xfrm flipH="1">
          <a:off x="2933700" y="5953125"/>
          <a:ext cx="62865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466725</xdr:colOff>
      <xdr:row>25</xdr:row>
      <xdr:rowOff>9525</xdr:rowOff>
    </xdr:from>
    <xdr:to>
      <xdr:col>3</xdr:col>
      <xdr:colOff>628650</xdr:colOff>
      <xdr:row>25</xdr:row>
      <xdr:rowOff>95250</xdr:rowOff>
    </xdr:to>
    <xdr:sp macro="" textlink="">
      <xdr:nvSpPr>
        <xdr:cNvPr id="60942" name="Freeform 542">
          <a:extLst>
            <a:ext uri="{FF2B5EF4-FFF2-40B4-BE49-F238E27FC236}">
              <a16:creationId xmlns:a16="http://schemas.microsoft.com/office/drawing/2014/main" id="{00000000-0008-0000-0200-00000EEE0000}"/>
            </a:ext>
          </a:extLst>
        </xdr:cNvPr>
        <xdr:cNvSpPr>
          <a:spLocks/>
        </xdr:cNvSpPr>
      </xdr:nvSpPr>
      <xdr:spPr bwMode="auto">
        <a:xfrm>
          <a:off x="2971800" y="5505450"/>
          <a:ext cx="161925" cy="85725"/>
        </a:xfrm>
        <a:custGeom>
          <a:avLst/>
          <a:gdLst>
            <a:gd name="T0" fmla="*/ 2147483647 w 18"/>
            <a:gd name="T1" fmla="*/ 0 h 12"/>
            <a:gd name="T2" fmla="*/ 2147483647 w 18"/>
            <a:gd name="T3" fmla="*/ 2147483647 h 12"/>
            <a:gd name="T4" fmla="*/ 2147483647 w 18"/>
            <a:gd name="T5" fmla="*/ 2147483647 h 12"/>
            <a:gd name="T6" fmla="*/ 2147483647 w 18"/>
            <a:gd name="T7" fmla="*/ 2147483647 h 12"/>
            <a:gd name="T8" fmla="*/ 0 w 18"/>
            <a:gd name="T9" fmla="*/ 2147483647 h 12"/>
            <a:gd name="T10" fmla="*/ 0 60000 65536"/>
            <a:gd name="T11" fmla="*/ 0 60000 65536"/>
            <a:gd name="T12" fmla="*/ 0 60000 65536"/>
            <a:gd name="T13" fmla="*/ 0 60000 65536"/>
            <a:gd name="T14" fmla="*/ 0 60000 65536"/>
            <a:gd name="T15" fmla="*/ 0 w 18"/>
            <a:gd name="T16" fmla="*/ 0 h 12"/>
            <a:gd name="T17" fmla="*/ 18 w 18"/>
            <a:gd name="T18" fmla="*/ 12 h 12"/>
          </a:gdLst>
          <a:ahLst/>
          <a:cxnLst>
            <a:cxn ang="T10">
              <a:pos x="T0" y="T1"/>
            </a:cxn>
            <a:cxn ang="T11">
              <a:pos x="T2" y="T3"/>
            </a:cxn>
            <a:cxn ang="T12">
              <a:pos x="T4" y="T5"/>
            </a:cxn>
            <a:cxn ang="T13">
              <a:pos x="T6" y="T7"/>
            </a:cxn>
            <a:cxn ang="T14">
              <a:pos x="T8" y="T9"/>
            </a:cxn>
          </a:cxnLst>
          <a:rect l="T15" t="T16" r="T17" b="T18"/>
          <a:pathLst>
            <a:path w="18" h="12">
              <a:moveTo>
                <a:pt x="18" y="0"/>
              </a:moveTo>
              <a:cubicBezTo>
                <a:pt x="17" y="1"/>
                <a:pt x="17" y="2"/>
                <a:pt x="16" y="3"/>
              </a:cubicBezTo>
              <a:cubicBezTo>
                <a:pt x="15" y="4"/>
                <a:pt x="14" y="6"/>
                <a:pt x="13" y="7"/>
              </a:cubicBezTo>
              <a:cubicBezTo>
                <a:pt x="12" y="8"/>
                <a:pt x="9" y="10"/>
                <a:pt x="7" y="11"/>
              </a:cubicBezTo>
              <a:cubicBezTo>
                <a:pt x="5" y="12"/>
                <a:pt x="2" y="12"/>
                <a:pt x="0" y="12"/>
              </a:cubicBezTo>
            </a:path>
          </a:pathLst>
        </a:custGeom>
        <a:noFill/>
        <a:ln w="3175" cap="flat" cmpd="sng">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133350</xdr:colOff>
      <xdr:row>30</xdr:row>
      <xdr:rowOff>123825</xdr:rowOff>
    </xdr:from>
    <xdr:to>
      <xdr:col>7</xdr:col>
      <xdr:colOff>285750</xdr:colOff>
      <xdr:row>30</xdr:row>
      <xdr:rowOff>123825</xdr:rowOff>
    </xdr:to>
    <xdr:sp macro="" textlink="">
      <xdr:nvSpPr>
        <xdr:cNvPr id="60943" name="Line 543">
          <a:extLst>
            <a:ext uri="{FF2B5EF4-FFF2-40B4-BE49-F238E27FC236}">
              <a16:creationId xmlns:a16="http://schemas.microsoft.com/office/drawing/2014/main" id="{00000000-0008-0000-0200-00000FEE0000}"/>
            </a:ext>
          </a:extLst>
        </xdr:cNvPr>
        <xdr:cNvSpPr>
          <a:spLocks noChangeShapeType="1"/>
        </xdr:cNvSpPr>
      </xdr:nvSpPr>
      <xdr:spPr bwMode="auto">
        <a:xfrm flipH="1">
          <a:off x="6562725" y="6562725"/>
          <a:ext cx="15240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285750</xdr:colOff>
      <xdr:row>29</xdr:row>
      <xdr:rowOff>180975</xdr:rowOff>
    </xdr:from>
    <xdr:to>
      <xdr:col>7</xdr:col>
      <xdr:colOff>285750</xdr:colOff>
      <xdr:row>30</xdr:row>
      <xdr:rowOff>123825</xdr:rowOff>
    </xdr:to>
    <xdr:sp macro="" textlink="">
      <xdr:nvSpPr>
        <xdr:cNvPr id="60944" name="Line 544">
          <a:extLst>
            <a:ext uri="{FF2B5EF4-FFF2-40B4-BE49-F238E27FC236}">
              <a16:creationId xmlns:a16="http://schemas.microsoft.com/office/drawing/2014/main" id="{00000000-0008-0000-0200-000010EE0000}"/>
            </a:ext>
          </a:extLst>
        </xdr:cNvPr>
        <xdr:cNvSpPr>
          <a:spLocks noChangeShapeType="1"/>
        </xdr:cNvSpPr>
      </xdr:nvSpPr>
      <xdr:spPr bwMode="auto">
        <a:xfrm>
          <a:off x="6715125" y="6429375"/>
          <a:ext cx="0" cy="1333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114300</xdr:colOff>
      <xdr:row>30</xdr:row>
      <xdr:rowOff>85725</xdr:rowOff>
    </xdr:from>
    <xdr:to>
      <xdr:col>7</xdr:col>
      <xdr:colOff>371475</xdr:colOff>
      <xdr:row>31</xdr:row>
      <xdr:rowOff>114300</xdr:rowOff>
    </xdr:to>
    <xdr:sp macro="" textlink="">
      <xdr:nvSpPr>
        <xdr:cNvPr id="6689" name="Text Box 545">
          <a:extLst>
            <a:ext uri="{FF2B5EF4-FFF2-40B4-BE49-F238E27FC236}">
              <a16:creationId xmlns:a16="http://schemas.microsoft.com/office/drawing/2014/main" id="{00000000-0008-0000-0200-0000211A0000}"/>
            </a:ext>
          </a:extLst>
        </xdr:cNvPr>
        <xdr:cNvSpPr txBox="1">
          <a:spLocks noChangeArrowheads="1"/>
        </xdr:cNvSpPr>
      </xdr:nvSpPr>
      <xdr:spPr bwMode="auto">
        <a:xfrm>
          <a:off x="6543675" y="6524625"/>
          <a:ext cx="257175" cy="219075"/>
        </a:xfrm>
        <a:prstGeom prst="rect">
          <a:avLst/>
        </a:prstGeom>
        <a:noFill/>
        <a:ln w="12700">
          <a:noFill/>
          <a:prstDash val="dash"/>
          <a:miter lim="800000"/>
          <a:headEnd/>
          <a:tailEnd/>
        </a:ln>
        <a:effectLst/>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2.5</a:t>
          </a:r>
          <a:endParaRPr lang="en-US" sz="1100" b="0" i="0" u="none" strike="noStrike" baseline="0">
            <a:solidFill>
              <a:srgbClr val="000000"/>
            </a:solidFill>
            <a:latin typeface="Arial"/>
            <a:cs typeface="Arial"/>
          </a:endParaRPr>
        </a:p>
        <a:p>
          <a:pPr algn="l" rtl="0">
            <a:defRPr sz="1000"/>
          </a:pPr>
          <a:endParaRPr lang="en-US" sz="1100" b="0" i="0" u="none" strike="noStrike" baseline="0">
            <a:solidFill>
              <a:srgbClr val="000000"/>
            </a:solidFill>
            <a:latin typeface="Arial"/>
            <a:cs typeface="Arial"/>
          </a:endParaRPr>
        </a:p>
      </xdr:txBody>
    </xdr:sp>
    <xdr:clientData/>
  </xdr:twoCellAnchor>
  <xdr:twoCellAnchor>
    <xdr:from>
      <xdr:col>7</xdr:col>
      <xdr:colOff>304800</xdr:colOff>
      <xdr:row>29</xdr:row>
      <xdr:rowOff>171450</xdr:rowOff>
    </xdr:from>
    <xdr:to>
      <xdr:col>7</xdr:col>
      <xdr:colOff>428625</xdr:colOff>
      <xdr:row>30</xdr:row>
      <xdr:rowOff>171450</xdr:rowOff>
    </xdr:to>
    <xdr:sp macro="" textlink="">
      <xdr:nvSpPr>
        <xdr:cNvPr id="6690" name="Text Box 546">
          <a:extLst>
            <a:ext uri="{FF2B5EF4-FFF2-40B4-BE49-F238E27FC236}">
              <a16:creationId xmlns:a16="http://schemas.microsoft.com/office/drawing/2014/main" id="{00000000-0008-0000-0200-0000221A0000}"/>
            </a:ext>
          </a:extLst>
        </xdr:cNvPr>
        <xdr:cNvSpPr txBox="1">
          <a:spLocks noChangeArrowheads="1"/>
        </xdr:cNvSpPr>
      </xdr:nvSpPr>
      <xdr:spPr bwMode="auto">
        <a:xfrm>
          <a:off x="6734175" y="6419850"/>
          <a:ext cx="123825" cy="190500"/>
        </a:xfrm>
        <a:prstGeom prst="rect">
          <a:avLst/>
        </a:prstGeom>
        <a:noFill/>
        <a:ln w="12700">
          <a:noFill/>
          <a:prstDash val="dash"/>
          <a:miter lim="800000"/>
          <a:headEnd/>
          <a:tailEnd/>
        </a:ln>
        <a:effectLst/>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1</a:t>
          </a:r>
        </a:p>
      </xdr:txBody>
    </xdr:sp>
    <xdr:clientData/>
  </xdr:twoCellAnchor>
  <xdr:twoCellAnchor>
    <xdr:from>
      <xdr:col>7</xdr:col>
      <xdr:colOff>885825</xdr:colOff>
      <xdr:row>56</xdr:row>
      <xdr:rowOff>0</xdr:rowOff>
    </xdr:from>
    <xdr:to>
      <xdr:col>9</xdr:col>
      <xdr:colOff>361950</xdr:colOff>
      <xdr:row>56</xdr:row>
      <xdr:rowOff>0</xdr:rowOff>
    </xdr:to>
    <xdr:sp macro="" textlink="">
      <xdr:nvSpPr>
        <xdr:cNvPr id="60947" name="Line 547">
          <a:extLst>
            <a:ext uri="{FF2B5EF4-FFF2-40B4-BE49-F238E27FC236}">
              <a16:creationId xmlns:a16="http://schemas.microsoft.com/office/drawing/2014/main" id="{00000000-0008-0000-0200-000013EE0000}"/>
            </a:ext>
          </a:extLst>
        </xdr:cNvPr>
        <xdr:cNvSpPr>
          <a:spLocks noChangeShapeType="1"/>
        </xdr:cNvSpPr>
      </xdr:nvSpPr>
      <xdr:spPr bwMode="auto">
        <a:xfrm>
          <a:off x="7315200" y="11391900"/>
          <a:ext cx="1400175" cy="0"/>
        </a:xfrm>
        <a:prstGeom prst="line">
          <a:avLst/>
        </a:prstGeom>
        <a:noFill/>
        <a:ln w="1270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685800</xdr:colOff>
      <xdr:row>55</xdr:row>
      <xdr:rowOff>171450</xdr:rowOff>
    </xdr:from>
    <xdr:to>
      <xdr:col>6</xdr:col>
      <xdr:colOff>904875</xdr:colOff>
      <xdr:row>55</xdr:row>
      <xdr:rowOff>171450</xdr:rowOff>
    </xdr:to>
    <xdr:sp macro="" textlink="">
      <xdr:nvSpPr>
        <xdr:cNvPr id="60948" name="Line 549">
          <a:extLst>
            <a:ext uri="{FF2B5EF4-FFF2-40B4-BE49-F238E27FC236}">
              <a16:creationId xmlns:a16="http://schemas.microsoft.com/office/drawing/2014/main" id="{00000000-0008-0000-0200-000014EE0000}"/>
            </a:ext>
          </a:extLst>
        </xdr:cNvPr>
        <xdr:cNvSpPr>
          <a:spLocks noChangeShapeType="1"/>
        </xdr:cNvSpPr>
      </xdr:nvSpPr>
      <xdr:spPr bwMode="auto">
        <a:xfrm>
          <a:off x="5191125" y="11372850"/>
          <a:ext cx="1181100" cy="0"/>
        </a:xfrm>
        <a:prstGeom prst="line">
          <a:avLst/>
        </a:prstGeom>
        <a:noFill/>
        <a:ln w="1270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504825</xdr:colOff>
      <xdr:row>58</xdr:row>
      <xdr:rowOff>0</xdr:rowOff>
    </xdr:from>
    <xdr:to>
      <xdr:col>6</xdr:col>
      <xdr:colOff>923925</xdr:colOff>
      <xdr:row>58</xdr:row>
      <xdr:rowOff>0</xdr:rowOff>
    </xdr:to>
    <xdr:sp macro="" textlink="">
      <xdr:nvSpPr>
        <xdr:cNvPr id="60949" name="Line 550">
          <a:extLst>
            <a:ext uri="{FF2B5EF4-FFF2-40B4-BE49-F238E27FC236}">
              <a16:creationId xmlns:a16="http://schemas.microsoft.com/office/drawing/2014/main" id="{00000000-0008-0000-0200-000015EE0000}"/>
            </a:ext>
          </a:extLst>
        </xdr:cNvPr>
        <xdr:cNvSpPr>
          <a:spLocks noChangeShapeType="1"/>
        </xdr:cNvSpPr>
      </xdr:nvSpPr>
      <xdr:spPr bwMode="auto">
        <a:xfrm>
          <a:off x="5010150" y="11763375"/>
          <a:ext cx="1381125" cy="0"/>
        </a:xfrm>
        <a:prstGeom prst="line">
          <a:avLst/>
        </a:prstGeom>
        <a:noFill/>
        <a:ln w="1270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533400</xdr:colOff>
      <xdr:row>60</xdr:row>
      <xdr:rowOff>0</xdr:rowOff>
    </xdr:from>
    <xdr:to>
      <xdr:col>6</xdr:col>
      <xdr:colOff>904875</xdr:colOff>
      <xdr:row>60</xdr:row>
      <xdr:rowOff>0</xdr:rowOff>
    </xdr:to>
    <xdr:sp macro="" textlink="">
      <xdr:nvSpPr>
        <xdr:cNvPr id="60950" name="Line 551">
          <a:extLst>
            <a:ext uri="{FF2B5EF4-FFF2-40B4-BE49-F238E27FC236}">
              <a16:creationId xmlns:a16="http://schemas.microsoft.com/office/drawing/2014/main" id="{00000000-0008-0000-0200-000016EE0000}"/>
            </a:ext>
          </a:extLst>
        </xdr:cNvPr>
        <xdr:cNvSpPr>
          <a:spLocks noChangeShapeType="1"/>
        </xdr:cNvSpPr>
      </xdr:nvSpPr>
      <xdr:spPr bwMode="auto">
        <a:xfrm>
          <a:off x="5038725" y="12106275"/>
          <a:ext cx="1333500" cy="0"/>
        </a:xfrm>
        <a:prstGeom prst="line">
          <a:avLst/>
        </a:prstGeom>
        <a:noFill/>
        <a:ln w="1270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61</xdr:row>
      <xdr:rowOff>142875</xdr:rowOff>
    </xdr:from>
    <xdr:to>
      <xdr:col>6</xdr:col>
      <xdr:colOff>904875</xdr:colOff>
      <xdr:row>61</xdr:row>
      <xdr:rowOff>142875</xdr:rowOff>
    </xdr:to>
    <xdr:sp macro="" textlink="">
      <xdr:nvSpPr>
        <xdr:cNvPr id="60951" name="Line 552">
          <a:extLst>
            <a:ext uri="{FF2B5EF4-FFF2-40B4-BE49-F238E27FC236}">
              <a16:creationId xmlns:a16="http://schemas.microsoft.com/office/drawing/2014/main" id="{00000000-0008-0000-0200-000017EE0000}"/>
            </a:ext>
          </a:extLst>
        </xdr:cNvPr>
        <xdr:cNvSpPr>
          <a:spLocks noChangeShapeType="1"/>
        </xdr:cNvSpPr>
      </xdr:nvSpPr>
      <xdr:spPr bwMode="auto">
        <a:xfrm>
          <a:off x="5143500" y="12420600"/>
          <a:ext cx="1228725" cy="0"/>
        </a:xfrm>
        <a:prstGeom prst="line">
          <a:avLst/>
        </a:prstGeom>
        <a:noFill/>
        <a:ln w="1270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7</xdr:col>
      <xdr:colOff>333375</xdr:colOff>
      <xdr:row>58</xdr:row>
      <xdr:rowOff>142875</xdr:rowOff>
    </xdr:from>
    <xdr:to>
      <xdr:col>9</xdr:col>
      <xdr:colOff>371475</xdr:colOff>
      <xdr:row>58</xdr:row>
      <xdr:rowOff>142875</xdr:rowOff>
    </xdr:to>
    <xdr:sp macro="" textlink="">
      <xdr:nvSpPr>
        <xdr:cNvPr id="60952" name="Line 553">
          <a:extLst>
            <a:ext uri="{FF2B5EF4-FFF2-40B4-BE49-F238E27FC236}">
              <a16:creationId xmlns:a16="http://schemas.microsoft.com/office/drawing/2014/main" id="{00000000-0008-0000-0200-000018EE0000}"/>
            </a:ext>
          </a:extLst>
        </xdr:cNvPr>
        <xdr:cNvSpPr>
          <a:spLocks noChangeShapeType="1"/>
        </xdr:cNvSpPr>
      </xdr:nvSpPr>
      <xdr:spPr bwMode="auto">
        <a:xfrm>
          <a:off x="6762750" y="11906250"/>
          <a:ext cx="1962150" cy="0"/>
        </a:xfrm>
        <a:prstGeom prst="line">
          <a:avLst/>
        </a:prstGeom>
        <a:noFill/>
        <a:ln w="1270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161925</xdr:rowOff>
    </xdr:from>
    <xdr:to>
      <xdr:col>5</xdr:col>
      <xdr:colOff>695325</xdr:colOff>
      <xdr:row>56</xdr:row>
      <xdr:rowOff>9525</xdr:rowOff>
    </xdr:to>
    <xdr:sp macro="" textlink="">
      <xdr:nvSpPr>
        <xdr:cNvPr id="6698" name="Text Box 554">
          <a:extLst>
            <a:ext uri="{FF2B5EF4-FFF2-40B4-BE49-F238E27FC236}">
              <a16:creationId xmlns:a16="http://schemas.microsoft.com/office/drawing/2014/main" id="{00000000-0008-0000-0200-00002A1A0000}"/>
            </a:ext>
          </a:extLst>
        </xdr:cNvPr>
        <xdr:cNvSpPr txBox="1">
          <a:spLocks noChangeArrowheads="1"/>
        </xdr:cNvSpPr>
      </xdr:nvSpPr>
      <xdr:spPr bwMode="auto">
        <a:xfrm>
          <a:off x="4505325" y="11172825"/>
          <a:ext cx="695325" cy="228600"/>
        </a:xfrm>
        <a:prstGeom prst="rect">
          <a:avLst/>
        </a:prstGeom>
        <a:noFill/>
        <a:ln w="12700">
          <a:noFill/>
          <a:prstDash val="dash"/>
          <a:miter lim="800000"/>
          <a:headEnd/>
          <a:tailEnd/>
        </a:ln>
        <a:effec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Designed</a:t>
          </a:r>
          <a:r>
            <a:rPr lang="en-US" sz="1200" b="0" i="0" u="none" strike="noStrike" baseline="0">
              <a:solidFill>
                <a:srgbClr val="000000"/>
              </a:solidFill>
              <a:latin typeface="Arial"/>
              <a:cs typeface="Arial"/>
            </a:rPr>
            <a:t>:</a:t>
          </a:r>
        </a:p>
      </xdr:txBody>
    </xdr:sp>
    <xdr:clientData/>
  </xdr:twoCellAnchor>
  <xdr:twoCellAnchor>
    <xdr:from>
      <xdr:col>1</xdr:col>
      <xdr:colOff>457200</xdr:colOff>
      <xdr:row>37</xdr:row>
      <xdr:rowOff>9525</xdr:rowOff>
    </xdr:from>
    <xdr:to>
      <xdr:col>3</xdr:col>
      <xdr:colOff>76200</xdr:colOff>
      <xdr:row>37</xdr:row>
      <xdr:rowOff>9525</xdr:rowOff>
    </xdr:to>
    <xdr:sp macro="" textlink="">
      <xdr:nvSpPr>
        <xdr:cNvPr id="60954" name="Line 555">
          <a:extLst>
            <a:ext uri="{FF2B5EF4-FFF2-40B4-BE49-F238E27FC236}">
              <a16:creationId xmlns:a16="http://schemas.microsoft.com/office/drawing/2014/main" id="{00000000-0008-0000-0200-00001AEE0000}"/>
            </a:ext>
          </a:extLst>
        </xdr:cNvPr>
        <xdr:cNvSpPr>
          <a:spLocks noChangeShapeType="1"/>
        </xdr:cNvSpPr>
      </xdr:nvSpPr>
      <xdr:spPr bwMode="auto">
        <a:xfrm>
          <a:off x="1038225" y="7810500"/>
          <a:ext cx="1543050" cy="0"/>
        </a:xfrm>
        <a:prstGeom prst="line">
          <a:avLst/>
        </a:prstGeom>
        <a:noFill/>
        <a:ln w="3175">
          <a:solidFill>
            <a:srgbClr val="000000"/>
          </a:solidFill>
          <a:round/>
          <a:headEnd type="stealth" w="sm" len="med"/>
          <a:tailEnd type="stealth" w="sm" len="med"/>
        </a:ln>
        <a:extLst>
          <a:ext uri="{909E8E84-426E-40DD-AFC4-6F175D3DCCD1}">
            <a14:hiddenFill xmlns:a14="http://schemas.microsoft.com/office/drawing/2010/main">
              <a:noFill/>
            </a14:hiddenFill>
          </a:ext>
        </a:extLst>
      </xdr:spPr>
    </xdr:sp>
    <xdr:clientData/>
  </xdr:twoCellAnchor>
  <xdr:twoCellAnchor>
    <xdr:from>
      <xdr:col>3</xdr:col>
      <xdr:colOff>76200</xdr:colOff>
      <xdr:row>36</xdr:row>
      <xdr:rowOff>161925</xdr:rowOff>
    </xdr:from>
    <xdr:to>
      <xdr:col>3</xdr:col>
      <xdr:colOff>76200</xdr:colOff>
      <xdr:row>38</xdr:row>
      <xdr:rowOff>114300</xdr:rowOff>
    </xdr:to>
    <xdr:sp macro="" textlink="">
      <xdr:nvSpPr>
        <xdr:cNvPr id="60955" name="Line 556">
          <a:extLst>
            <a:ext uri="{FF2B5EF4-FFF2-40B4-BE49-F238E27FC236}">
              <a16:creationId xmlns:a16="http://schemas.microsoft.com/office/drawing/2014/main" id="{00000000-0008-0000-0200-00001BEE0000}"/>
            </a:ext>
          </a:extLst>
        </xdr:cNvPr>
        <xdr:cNvSpPr>
          <a:spLocks noChangeShapeType="1"/>
        </xdr:cNvSpPr>
      </xdr:nvSpPr>
      <xdr:spPr bwMode="auto">
        <a:xfrm>
          <a:off x="2581275" y="7772400"/>
          <a:ext cx="0" cy="3238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457200</xdr:colOff>
      <xdr:row>36</xdr:row>
      <xdr:rowOff>171450</xdr:rowOff>
    </xdr:from>
    <xdr:to>
      <xdr:col>1</xdr:col>
      <xdr:colOff>457200</xdr:colOff>
      <xdr:row>38</xdr:row>
      <xdr:rowOff>104775</xdr:rowOff>
    </xdr:to>
    <xdr:sp macro="" textlink="">
      <xdr:nvSpPr>
        <xdr:cNvPr id="60956" name="Line 557">
          <a:extLst>
            <a:ext uri="{FF2B5EF4-FFF2-40B4-BE49-F238E27FC236}">
              <a16:creationId xmlns:a16="http://schemas.microsoft.com/office/drawing/2014/main" id="{00000000-0008-0000-0200-00001CEE0000}"/>
            </a:ext>
          </a:extLst>
        </xdr:cNvPr>
        <xdr:cNvSpPr>
          <a:spLocks noChangeShapeType="1"/>
        </xdr:cNvSpPr>
      </xdr:nvSpPr>
      <xdr:spPr bwMode="auto">
        <a:xfrm flipV="1">
          <a:off x="1038225" y="7781925"/>
          <a:ext cx="0" cy="304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647700</xdr:colOff>
      <xdr:row>37</xdr:row>
      <xdr:rowOff>0</xdr:rowOff>
    </xdr:from>
    <xdr:to>
      <xdr:col>7</xdr:col>
      <xdr:colOff>266700</xdr:colOff>
      <xdr:row>37</xdr:row>
      <xdr:rowOff>0</xdr:rowOff>
    </xdr:to>
    <xdr:sp macro="" textlink="">
      <xdr:nvSpPr>
        <xdr:cNvPr id="60957" name="Line 558">
          <a:extLst>
            <a:ext uri="{FF2B5EF4-FFF2-40B4-BE49-F238E27FC236}">
              <a16:creationId xmlns:a16="http://schemas.microsoft.com/office/drawing/2014/main" id="{00000000-0008-0000-0200-00001DEE0000}"/>
            </a:ext>
          </a:extLst>
        </xdr:cNvPr>
        <xdr:cNvSpPr>
          <a:spLocks noChangeShapeType="1"/>
        </xdr:cNvSpPr>
      </xdr:nvSpPr>
      <xdr:spPr bwMode="auto">
        <a:xfrm>
          <a:off x="5153025" y="7800975"/>
          <a:ext cx="1543050" cy="0"/>
        </a:xfrm>
        <a:prstGeom prst="line">
          <a:avLst/>
        </a:prstGeom>
        <a:noFill/>
        <a:ln w="3175">
          <a:solidFill>
            <a:srgbClr val="000000"/>
          </a:solidFill>
          <a:round/>
          <a:headEnd type="stealth" w="sm" len="med"/>
          <a:tailEnd type="stealth" w="sm" len="med"/>
        </a:ln>
        <a:extLst>
          <a:ext uri="{909E8E84-426E-40DD-AFC4-6F175D3DCCD1}">
            <a14:hiddenFill xmlns:a14="http://schemas.microsoft.com/office/drawing/2010/main">
              <a:noFill/>
            </a14:hiddenFill>
          </a:ext>
        </a:extLst>
      </xdr:spPr>
    </xdr:sp>
    <xdr:clientData/>
  </xdr:twoCellAnchor>
  <xdr:twoCellAnchor>
    <xdr:from>
      <xdr:col>7</xdr:col>
      <xdr:colOff>257175</xdr:colOff>
      <xdr:row>36</xdr:row>
      <xdr:rowOff>152400</xdr:rowOff>
    </xdr:from>
    <xdr:to>
      <xdr:col>7</xdr:col>
      <xdr:colOff>257175</xdr:colOff>
      <xdr:row>38</xdr:row>
      <xdr:rowOff>47625</xdr:rowOff>
    </xdr:to>
    <xdr:sp macro="" textlink="">
      <xdr:nvSpPr>
        <xdr:cNvPr id="60958" name="Line 559">
          <a:extLst>
            <a:ext uri="{FF2B5EF4-FFF2-40B4-BE49-F238E27FC236}">
              <a16:creationId xmlns:a16="http://schemas.microsoft.com/office/drawing/2014/main" id="{00000000-0008-0000-0200-00001EEE0000}"/>
            </a:ext>
          </a:extLst>
        </xdr:cNvPr>
        <xdr:cNvSpPr>
          <a:spLocks noChangeShapeType="1"/>
        </xdr:cNvSpPr>
      </xdr:nvSpPr>
      <xdr:spPr bwMode="auto">
        <a:xfrm>
          <a:off x="6686550" y="7762875"/>
          <a:ext cx="0" cy="2667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36</xdr:row>
      <xdr:rowOff>152400</xdr:rowOff>
    </xdr:from>
    <xdr:to>
      <xdr:col>5</xdr:col>
      <xdr:colOff>638175</xdr:colOff>
      <xdr:row>38</xdr:row>
      <xdr:rowOff>38100</xdr:rowOff>
    </xdr:to>
    <xdr:sp macro="" textlink="">
      <xdr:nvSpPr>
        <xdr:cNvPr id="60959" name="Line 560">
          <a:extLst>
            <a:ext uri="{FF2B5EF4-FFF2-40B4-BE49-F238E27FC236}">
              <a16:creationId xmlns:a16="http://schemas.microsoft.com/office/drawing/2014/main" id="{00000000-0008-0000-0200-00001FEE0000}"/>
            </a:ext>
          </a:extLst>
        </xdr:cNvPr>
        <xdr:cNvSpPr>
          <a:spLocks noChangeShapeType="1"/>
        </xdr:cNvSpPr>
      </xdr:nvSpPr>
      <xdr:spPr bwMode="auto">
        <a:xfrm flipV="1">
          <a:off x="5143500" y="7762875"/>
          <a:ext cx="0" cy="2571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276225</xdr:colOff>
      <xdr:row>10</xdr:row>
      <xdr:rowOff>28575</xdr:rowOff>
    </xdr:from>
    <xdr:to>
      <xdr:col>2</xdr:col>
      <xdr:colOff>485775</xdr:colOff>
      <xdr:row>10</xdr:row>
      <xdr:rowOff>228600</xdr:rowOff>
    </xdr:to>
    <xdr:sp macro="" textlink="">
      <xdr:nvSpPr>
        <xdr:cNvPr id="6705" name="Text Box 561">
          <a:extLst>
            <a:ext uri="{FF2B5EF4-FFF2-40B4-BE49-F238E27FC236}">
              <a16:creationId xmlns:a16="http://schemas.microsoft.com/office/drawing/2014/main" id="{00000000-0008-0000-0200-0000311A0000}"/>
            </a:ext>
          </a:extLst>
        </xdr:cNvPr>
        <xdr:cNvSpPr txBox="1">
          <a:spLocks noChangeArrowheads="1"/>
        </xdr:cNvSpPr>
      </xdr:nvSpPr>
      <xdr:spPr bwMode="auto">
        <a:xfrm>
          <a:off x="1819275" y="2276475"/>
          <a:ext cx="209550" cy="20002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ft.</a:t>
          </a:r>
        </a:p>
      </xdr:txBody>
    </xdr:sp>
    <xdr:clientData/>
  </xdr:twoCellAnchor>
  <xdr:twoCellAnchor>
    <xdr:from>
      <xdr:col>2</xdr:col>
      <xdr:colOff>295275</xdr:colOff>
      <xdr:row>12</xdr:row>
      <xdr:rowOff>28575</xdr:rowOff>
    </xdr:from>
    <xdr:to>
      <xdr:col>2</xdr:col>
      <xdr:colOff>504825</xdr:colOff>
      <xdr:row>12</xdr:row>
      <xdr:rowOff>228600</xdr:rowOff>
    </xdr:to>
    <xdr:sp macro="" textlink="">
      <xdr:nvSpPr>
        <xdr:cNvPr id="6706" name="Text Box 562">
          <a:extLst>
            <a:ext uri="{FF2B5EF4-FFF2-40B4-BE49-F238E27FC236}">
              <a16:creationId xmlns:a16="http://schemas.microsoft.com/office/drawing/2014/main" id="{00000000-0008-0000-0200-0000321A0000}"/>
            </a:ext>
          </a:extLst>
        </xdr:cNvPr>
        <xdr:cNvSpPr txBox="1">
          <a:spLocks noChangeArrowheads="1"/>
        </xdr:cNvSpPr>
      </xdr:nvSpPr>
      <xdr:spPr bwMode="auto">
        <a:xfrm>
          <a:off x="1838325" y="2771775"/>
          <a:ext cx="209550" cy="20002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ft.</a:t>
          </a:r>
        </a:p>
      </xdr:txBody>
    </xdr:sp>
    <xdr:clientData/>
  </xdr:twoCellAnchor>
  <xdr:twoCellAnchor>
    <xdr:from>
      <xdr:col>2</xdr:col>
      <xdr:colOff>352425</xdr:colOff>
      <xdr:row>8</xdr:row>
      <xdr:rowOff>28575</xdr:rowOff>
    </xdr:from>
    <xdr:to>
      <xdr:col>2</xdr:col>
      <xdr:colOff>609600</xdr:colOff>
      <xdr:row>8</xdr:row>
      <xdr:rowOff>228600</xdr:rowOff>
    </xdr:to>
    <xdr:sp macro="" textlink="">
      <xdr:nvSpPr>
        <xdr:cNvPr id="6707" name="Text Box 563">
          <a:extLst>
            <a:ext uri="{FF2B5EF4-FFF2-40B4-BE49-F238E27FC236}">
              <a16:creationId xmlns:a16="http://schemas.microsoft.com/office/drawing/2014/main" id="{00000000-0008-0000-0200-0000331A0000}"/>
            </a:ext>
          </a:extLst>
        </xdr:cNvPr>
        <xdr:cNvSpPr txBox="1">
          <a:spLocks noChangeArrowheads="1"/>
        </xdr:cNvSpPr>
      </xdr:nvSpPr>
      <xdr:spPr bwMode="auto">
        <a:xfrm>
          <a:off x="1895475" y="1781175"/>
          <a:ext cx="257175" cy="20002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in.</a:t>
          </a:r>
        </a:p>
      </xdr:txBody>
    </xdr:sp>
    <xdr:clientData/>
  </xdr:twoCellAnchor>
  <xdr:twoCellAnchor>
    <xdr:from>
      <xdr:col>2</xdr:col>
      <xdr:colOff>276225</xdr:colOff>
      <xdr:row>11</xdr:row>
      <xdr:rowOff>28575</xdr:rowOff>
    </xdr:from>
    <xdr:to>
      <xdr:col>2</xdr:col>
      <xdr:colOff>485775</xdr:colOff>
      <xdr:row>11</xdr:row>
      <xdr:rowOff>228600</xdr:rowOff>
    </xdr:to>
    <xdr:sp macro="" textlink="">
      <xdr:nvSpPr>
        <xdr:cNvPr id="6708" name="Text Box 564">
          <a:extLst>
            <a:ext uri="{FF2B5EF4-FFF2-40B4-BE49-F238E27FC236}">
              <a16:creationId xmlns:a16="http://schemas.microsoft.com/office/drawing/2014/main" id="{00000000-0008-0000-0200-0000341A0000}"/>
            </a:ext>
          </a:extLst>
        </xdr:cNvPr>
        <xdr:cNvSpPr txBox="1">
          <a:spLocks noChangeArrowheads="1"/>
        </xdr:cNvSpPr>
      </xdr:nvSpPr>
      <xdr:spPr bwMode="auto">
        <a:xfrm>
          <a:off x="1819275" y="2524125"/>
          <a:ext cx="209550" cy="20002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ft.</a:t>
          </a:r>
        </a:p>
      </xdr:txBody>
    </xdr:sp>
    <xdr:clientData/>
  </xdr:twoCellAnchor>
  <xdr:twoCellAnchor>
    <xdr:from>
      <xdr:col>3</xdr:col>
      <xdr:colOff>400050</xdr:colOff>
      <xdr:row>25</xdr:row>
      <xdr:rowOff>95250</xdr:rowOff>
    </xdr:from>
    <xdr:to>
      <xdr:col>3</xdr:col>
      <xdr:colOff>466725</xdr:colOff>
      <xdr:row>25</xdr:row>
      <xdr:rowOff>95250</xdr:rowOff>
    </xdr:to>
    <xdr:sp macro="" textlink="">
      <xdr:nvSpPr>
        <xdr:cNvPr id="60964" name="Line 565">
          <a:extLst>
            <a:ext uri="{FF2B5EF4-FFF2-40B4-BE49-F238E27FC236}">
              <a16:creationId xmlns:a16="http://schemas.microsoft.com/office/drawing/2014/main" id="{00000000-0008-0000-0200-000024EE0000}"/>
            </a:ext>
          </a:extLst>
        </xdr:cNvPr>
        <xdr:cNvSpPr>
          <a:spLocks noChangeShapeType="1"/>
        </xdr:cNvSpPr>
      </xdr:nvSpPr>
      <xdr:spPr bwMode="auto">
        <a:xfrm flipH="1">
          <a:off x="2905125" y="5591175"/>
          <a:ext cx="6667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361950</xdr:colOff>
      <xdr:row>10</xdr:row>
      <xdr:rowOff>238125</xdr:rowOff>
    </xdr:from>
    <xdr:to>
      <xdr:col>8</xdr:col>
      <xdr:colOff>838200</xdr:colOff>
      <xdr:row>12</xdr:row>
      <xdr:rowOff>9525</xdr:rowOff>
    </xdr:to>
    <xdr:sp macro="" textlink="">
      <xdr:nvSpPr>
        <xdr:cNvPr id="6710" name="Text Box 566">
          <a:extLst>
            <a:ext uri="{FF2B5EF4-FFF2-40B4-BE49-F238E27FC236}">
              <a16:creationId xmlns:a16="http://schemas.microsoft.com/office/drawing/2014/main" id="{00000000-0008-0000-0200-0000361A0000}"/>
            </a:ext>
          </a:extLst>
        </xdr:cNvPr>
        <xdr:cNvSpPr txBox="1">
          <a:spLocks noChangeArrowheads="1"/>
        </xdr:cNvSpPr>
      </xdr:nvSpPr>
      <xdr:spPr bwMode="auto">
        <a:xfrm>
          <a:off x="7753350" y="2486025"/>
          <a:ext cx="476250" cy="266700"/>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yd</a:t>
          </a:r>
          <a:r>
            <a:rPr lang="en-US" sz="1200" b="0" i="0" u="none" strike="noStrike" baseline="30000">
              <a:solidFill>
                <a:srgbClr val="000000"/>
              </a:solidFill>
              <a:latin typeface="Arial"/>
              <a:cs typeface="Arial"/>
            </a:rPr>
            <a:t>3</a:t>
          </a:r>
        </a:p>
      </xdr:txBody>
    </xdr:sp>
    <xdr:clientData/>
  </xdr:twoCellAnchor>
  <xdr:twoCellAnchor>
    <xdr:from>
      <xdr:col>8</xdr:col>
      <xdr:colOff>361950</xdr:colOff>
      <xdr:row>11</xdr:row>
      <xdr:rowOff>228600</xdr:rowOff>
    </xdr:from>
    <xdr:to>
      <xdr:col>8</xdr:col>
      <xdr:colOff>838200</xdr:colOff>
      <xdr:row>13</xdr:row>
      <xdr:rowOff>0</xdr:rowOff>
    </xdr:to>
    <xdr:sp macro="" textlink="">
      <xdr:nvSpPr>
        <xdr:cNvPr id="6711" name="Text Box 567">
          <a:extLst>
            <a:ext uri="{FF2B5EF4-FFF2-40B4-BE49-F238E27FC236}">
              <a16:creationId xmlns:a16="http://schemas.microsoft.com/office/drawing/2014/main" id="{00000000-0008-0000-0200-0000371A0000}"/>
            </a:ext>
          </a:extLst>
        </xdr:cNvPr>
        <xdr:cNvSpPr txBox="1">
          <a:spLocks noChangeArrowheads="1"/>
        </xdr:cNvSpPr>
      </xdr:nvSpPr>
      <xdr:spPr bwMode="auto">
        <a:xfrm>
          <a:off x="7753350" y="2724150"/>
          <a:ext cx="476250" cy="266700"/>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yd</a:t>
          </a:r>
          <a:r>
            <a:rPr lang="en-US" sz="1200" b="0" i="0" u="none" strike="noStrike" baseline="30000">
              <a:solidFill>
                <a:srgbClr val="000000"/>
              </a:solidFill>
              <a:latin typeface="Arial"/>
              <a:cs typeface="Arial"/>
            </a:rPr>
            <a:t>3</a:t>
          </a:r>
        </a:p>
      </xdr:txBody>
    </xdr:sp>
    <xdr:clientData/>
  </xdr:twoCellAnchor>
  <xdr:twoCellAnchor>
    <xdr:from>
      <xdr:col>8</xdr:col>
      <xdr:colOff>257175</xdr:colOff>
      <xdr:row>13</xdr:row>
      <xdr:rowOff>19050</xdr:rowOff>
    </xdr:from>
    <xdr:to>
      <xdr:col>8</xdr:col>
      <xdr:colOff>742950</xdr:colOff>
      <xdr:row>14</xdr:row>
      <xdr:rowOff>38100</xdr:rowOff>
    </xdr:to>
    <xdr:sp macro="" textlink="">
      <xdr:nvSpPr>
        <xdr:cNvPr id="6712" name="Text Box 568">
          <a:extLst>
            <a:ext uri="{FF2B5EF4-FFF2-40B4-BE49-F238E27FC236}">
              <a16:creationId xmlns:a16="http://schemas.microsoft.com/office/drawing/2014/main" id="{00000000-0008-0000-0200-0000381A0000}"/>
            </a:ext>
          </a:extLst>
        </xdr:cNvPr>
        <xdr:cNvSpPr txBox="1">
          <a:spLocks noChangeArrowheads="1"/>
        </xdr:cNvSpPr>
      </xdr:nvSpPr>
      <xdr:spPr bwMode="auto">
        <a:xfrm>
          <a:off x="7648575" y="3009900"/>
          <a:ext cx="485775" cy="266700"/>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acres</a:t>
          </a:r>
        </a:p>
      </xdr:txBody>
    </xdr:sp>
    <xdr:clientData/>
  </xdr:twoCellAnchor>
  <xdr:twoCellAnchor>
    <xdr:from>
      <xdr:col>2</xdr:col>
      <xdr:colOff>352425</xdr:colOff>
      <xdr:row>9</xdr:row>
      <xdr:rowOff>28575</xdr:rowOff>
    </xdr:from>
    <xdr:to>
      <xdr:col>2</xdr:col>
      <xdr:colOff>647700</xdr:colOff>
      <xdr:row>9</xdr:row>
      <xdr:rowOff>228600</xdr:rowOff>
    </xdr:to>
    <xdr:sp macro="" textlink="">
      <xdr:nvSpPr>
        <xdr:cNvPr id="6713" name="Text Box 569">
          <a:extLst>
            <a:ext uri="{FF2B5EF4-FFF2-40B4-BE49-F238E27FC236}">
              <a16:creationId xmlns:a16="http://schemas.microsoft.com/office/drawing/2014/main" id="{00000000-0008-0000-0200-0000391A0000}"/>
            </a:ext>
          </a:extLst>
        </xdr:cNvPr>
        <xdr:cNvSpPr txBox="1">
          <a:spLocks noChangeArrowheads="1"/>
        </xdr:cNvSpPr>
      </xdr:nvSpPr>
      <xdr:spPr bwMode="auto">
        <a:xfrm>
          <a:off x="1895475" y="2028825"/>
          <a:ext cx="295275" cy="20002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in.</a:t>
          </a:r>
        </a:p>
      </xdr:txBody>
    </xdr:sp>
    <xdr:clientData/>
  </xdr:twoCellAnchor>
  <xdr:twoCellAnchor>
    <xdr:from>
      <xdr:col>1</xdr:col>
      <xdr:colOff>809625</xdr:colOff>
      <xdr:row>39</xdr:row>
      <xdr:rowOff>152400</xdr:rowOff>
    </xdr:from>
    <xdr:to>
      <xdr:col>2</xdr:col>
      <xdr:colOff>247650</xdr:colOff>
      <xdr:row>41</xdr:row>
      <xdr:rowOff>19050</xdr:rowOff>
    </xdr:to>
    <xdr:sp macro="" textlink="">
      <xdr:nvSpPr>
        <xdr:cNvPr id="6714" name="Text Box 570">
          <a:extLst>
            <a:ext uri="{FF2B5EF4-FFF2-40B4-BE49-F238E27FC236}">
              <a16:creationId xmlns:a16="http://schemas.microsoft.com/office/drawing/2014/main" id="{00000000-0008-0000-0200-00003A1A0000}"/>
            </a:ext>
          </a:extLst>
        </xdr:cNvPr>
        <xdr:cNvSpPr txBox="1">
          <a:spLocks noChangeArrowheads="1"/>
        </xdr:cNvSpPr>
      </xdr:nvSpPr>
      <xdr:spPr bwMode="auto">
        <a:xfrm>
          <a:off x="1390650" y="8315325"/>
          <a:ext cx="400050" cy="247650"/>
        </a:xfrm>
        <a:prstGeom prst="rect">
          <a:avLst/>
        </a:prstGeom>
        <a:noFill/>
        <a:ln w="12700">
          <a:noFill/>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y</a:t>
          </a:r>
          <a:r>
            <a:rPr lang="en-US" sz="1200" b="0" i="0" u="none" strike="noStrike" baseline="-25000">
              <a:solidFill>
                <a:srgbClr val="000000"/>
              </a:solidFill>
              <a:latin typeface="Arial"/>
              <a:cs typeface="Arial"/>
            </a:rPr>
            <a:t>n</a:t>
          </a:r>
          <a:r>
            <a:rPr lang="en-US" sz="1200" b="0" i="0" u="none" strike="noStrike" baseline="0">
              <a:solidFill>
                <a:srgbClr val="000000"/>
              </a:solidFill>
              <a:latin typeface="Arial"/>
              <a:cs typeface="Arial"/>
            </a:rPr>
            <a:t> =</a:t>
          </a:r>
        </a:p>
      </xdr:txBody>
    </xdr:sp>
    <xdr:clientData/>
  </xdr:twoCellAnchor>
  <xdr:twoCellAnchor>
    <xdr:from>
      <xdr:col>1</xdr:col>
      <xdr:colOff>266700</xdr:colOff>
      <xdr:row>39</xdr:row>
      <xdr:rowOff>85725</xdr:rowOff>
    </xdr:from>
    <xdr:to>
      <xdr:col>1</xdr:col>
      <xdr:colOff>476250</xdr:colOff>
      <xdr:row>40</xdr:row>
      <xdr:rowOff>114300</xdr:rowOff>
    </xdr:to>
    <xdr:sp macro="" textlink="">
      <xdr:nvSpPr>
        <xdr:cNvPr id="6715" name="Text Box 571">
          <a:extLst>
            <a:ext uri="{FF2B5EF4-FFF2-40B4-BE49-F238E27FC236}">
              <a16:creationId xmlns:a16="http://schemas.microsoft.com/office/drawing/2014/main" id="{00000000-0008-0000-0200-00003B1A0000}"/>
            </a:ext>
          </a:extLst>
        </xdr:cNvPr>
        <xdr:cNvSpPr txBox="1">
          <a:spLocks noChangeArrowheads="1"/>
        </xdr:cNvSpPr>
      </xdr:nvSpPr>
      <xdr:spPr bwMode="auto">
        <a:xfrm>
          <a:off x="847725" y="8248650"/>
          <a:ext cx="209550" cy="21907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1</a:t>
          </a:r>
        </a:p>
      </xdr:txBody>
    </xdr:sp>
    <xdr:clientData/>
  </xdr:twoCellAnchor>
  <xdr:twoCellAnchor>
    <xdr:from>
      <xdr:col>1</xdr:col>
      <xdr:colOff>628650</xdr:colOff>
      <xdr:row>36</xdr:row>
      <xdr:rowOff>0</xdr:rowOff>
    </xdr:from>
    <xdr:to>
      <xdr:col>2</xdr:col>
      <xdr:colOff>552450</xdr:colOff>
      <xdr:row>37</xdr:row>
      <xdr:rowOff>47625</xdr:rowOff>
    </xdr:to>
    <xdr:sp macro="" textlink="">
      <xdr:nvSpPr>
        <xdr:cNvPr id="6716" name="Text Box 572">
          <a:extLst>
            <a:ext uri="{FF2B5EF4-FFF2-40B4-BE49-F238E27FC236}">
              <a16:creationId xmlns:a16="http://schemas.microsoft.com/office/drawing/2014/main" id="{00000000-0008-0000-0200-00003C1A0000}"/>
            </a:ext>
          </a:extLst>
        </xdr:cNvPr>
        <xdr:cNvSpPr txBox="1">
          <a:spLocks noChangeArrowheads="1"/>
        </xdr:cNvSpPr>
      </xdr:nvSpPr>
      <xdr:spPr bwMode="auto">
        <a:xfrm>
          <a:off x="1209675" y="7610475"/>
          <a:ext cx="885825" cy="238125"/>
        </a:xfrm>
        <a:prstGeom prst="rect">
          <a:avLst/>
        </a:prstGeom>
        <a:noFill/>
        <a:ln w="12700">
          <a:noFill/>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Top width =</a:t>
          </a:r>
        </a:p>
      </xdr:txBody>
    </xdr:sp>
    <xdr:clientData/>
  </xdr:twoCellAnchor>
  <xdr:twoCellAnchor>
    <xdr:from>
      <xdr:col>6</xdr:col>
      <xdr:colOff>142875</xdr:colOff>
      <xdr:row>40</xdr:row>
      <xdr:rowOff>0</xdr:rowOff>
    </xdr:from>
    <xdr:to>
      <xdr:col>6</xdr:col>
      <xdr:colOff>542925</xdr:colOff>
      <xdr:row>41</xdr:row>
      <xdr:rowOff>47625</xdr:rowOff>
    </xdr:to>
    <xdr:sp macro="" textlink="">
      <xdr:nvSpPr>
        <xdr:cNvPr id="6717" name="Text Box 573">
          <a:extLst>
            <a:ext uri="{FF2B5EF4-FFF2-40B4-BE49-F238E27FC236}">
              <a16:creationId xmlns:a16="http://schemas.microsoft.com/office/drawing/2014/main" id="{00000000-0008-0000-0200-00003D1A0000}"/>
            </a:ext>
          </a:extLst>
        </xdr:cNvPr>
        <xdr:cNvSpPr txBox="1">
          <a:spLocks noChangeArrowheads="1"/>
        </xdr:cNvSpPr>
      </xdr:nvSpPr>
      <xdr:spPr bwMode="auto">
        <a:xfrm>
          <a:off x="5610225" y="8353425"/>
          <a:ext cx="400050" cy="238125"/>
        </a:xfrm>
        <a:prstGeom prst="rect">
          <a:avLst/>
        </a:prstGeom>
        <a:noFill/>
        <a:ln w="12700">
          <a:noFill/>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y =</a:t>
          </a:r>
        </a:p>
      </xdr:txBody>
    </xdr:sp>
    <xdr:clientData/>
  </xdr:twoCellAnchor>
  <xdr:twoCellAnchor>
    <xdr:from>
      <xdr:col>5</xdr:col>
      <xdr:colOff>695325</xdr:colOff>
      <xdr:row>36</xdr:row>
      <xdr:rowOff>0</xdr:rowOff>
    </xdr:from>
    <xdr:to>
      <xdr:col>6</xdr:col>
      <xdr:colOff>619125</xdr:colOff>
      <xdr:row>37</xdr:row>
      <xdr:rowOff>47625</xdr:rowOff>
    </xdr:to>
    <xdr:sp macro="" textlink="">
      <xdr:nvSpPr>
        <xdr:cNvPr id="6718" name="Text Box 574">
          <a:extLst>
            <a:ext uri="{FF2B5EF4-FFF2-40B4-BE49-F238E27FC236}">
              <a16:creationId xmlns:a16="http://schemas.microsoft.com/office/drawing/2014/main" id="{00000000-0008-0000-0200-00003E1A0000}"/>
            </a:ext>
          </a:extLst>
        </xdr:cNvPr>
        <xdr:cNvSpPr txBox="1">
          <a:spLocks noChangeArrowheads="1"/>
        </xdr:cNvSpPr>
      </xdr:nvSpPr>
      <xdr:spPr bwMode="auto">
        <a:xfrm>
          <a:off x="5200650" y="7610475"/>
          <a:ext cx="885825" cy="238125"/>
        </a:xfrm>
        <a:prstGeom prst="rect">
          <a:avLst/>
        </a:prstGeom>
        <a:noFill/>
        <a:ln w="12700">
          <a:noFill/>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Top width =</a:t>
          </a:r>
        </a:p>
      </xdr:txBody>
    </xdr:sp>
    <xdr:clientData/>
  </xdr:twoCellAnchor>
  <xdr:twoCellAnchor>
    <xdr:from>
      <xdr:col>1</xdr:col>
      <xdr:colOff>647700</xdr:colOff>
      <xdr:row>52</xdr:row>
      <xdr:rowOff>95250</xdr:rowOff>
    </xdr:from>
    <xdr:to>
      <xdr:col>1</xdr:col>
      <xdr:colOff>857250</xdr:colOff>
      <xdr:row>53</xdr:row>
      <xdr:rowOff>123825</xdr:rowOff>
    </xdr:to>
    <xdr:sp macro="" textlink="">
      <xdr:nvSpPr>
        <xdr:cNvPr id="6719" name="Text Box 575">
          <a:extLst>
            <a:ext uri="{FF2B5EF4-FFF2-40B4-BE49-F238E27FC236}">
              <a16:creationId xmlns:a16="http://schemas.microsoft.com/office/drawing/2014/main" id="{00000000-0008-0000-0200-00003F1A0000}"/>
            </a:ext>
          </a:extLst>
        </xdr:cNvPr>
        <xdr:cNvSpPr txBox="1">
          <a:spLocks noChangeArrowheads="1"/>
        </xdr:cNvSpPr>
      </xdr:nvSpPr>
      <xdr:spPr bwMode="auto">
        <a:xfrm>
          <a:off x="1228725" y="10734675"/>
          <a:ext cx="209550" cy="209550"/>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1</a:t>
          </a:r>
        </a:p>
      </xdr:txBody>
    </xdr:sp>
    <xdr:clientData/>
  </xdr:twoCellAnchor>
  <xdr:twoCellAnchor>
    <xdr:from>
      <xdr:col>5</xdr:col>
      <xdr:colOff>257175</xdr:colOff>
      <xdr:row>39</xdr:row>
      <xdr:rowOff>152400</xdr:rowOff>
    </xdr:from>
    <xdr:to>
      <xdr:col>5</xdr:col>
      <xdr:colOff>466725</xdr:colOff>
      <xdr:row>40</xdr:row>
      <xdr:rowOff>180975</xdr:rowOff>
    </xdr:to>
    <xdr:sp macro="" textlink="">
      <xdr:nvSpPr>
        <xdr:cNvPr id="6720" name="Text Box 576">
          <a:extLst>
            <a:ext uri="{FF2B5EF4-FFF2-40B4-BE49-F238E27FC236}">
              <a16:creationId xmlns:a16="http://schemas.microsoft.com/office/drawing/2014/main" id="{00000000-0008-0000-0200-0000401A0000}"/>
            </a:ext>
          </a:extLst>
        </xdr:cNvPr>
        <xdr:cNvSpPr txBox="1">
          <a:spLocks noChangeArrowheads="1"/>
        </xdr:cNvSpPr>
      </xdr:nvSpPr>
      <xdr:spPr bwMode="auto">
        <a:xfrm>
          <a:off x="4762500" y="8315325"/>
          <a:ext cx="209550" cy="21907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1</a:t>
          </a:r>
        </a:p>
      </xdr:txBody>
    </xdr:sp>
    <xdr:clientData/>
  </xdr:twoCellAnchor>
  <xdr:twoCellAnchor>
    <xdr:from>
      <xdr:col>7</xdr:col>
      <xdr:colOff>419100</xdr:colOff>
      <xdr:row>42</xdr:row>
      <xdr:rowOff>152400</xdr:rowOff>
    </xdr:from>
    <xdr:to>
      <xdr:col>8</xdr:col>
      <xdr:colOff>533400</xdr:colOff>
      <xdr:row>44</xdr:row>
      <xdr:rowOff>9525</xdr:rowOff>
    </xdr:to>
    <xdr:sp macro="" textlink="">
      <xdr:nvSpPr>
        <xdr:cNvPr id="6721" name="Text Box 577">
          <a:extLst>
            <a:ext uri="{FF2B5EF4-FFF2-40B4-BE49-F238E27FC236}">
              <a16:creationId xmlns:a16="http://schemas.microsoft.com/office/drawing/2014/main" id="{00000000-0008-0000-0200-0000411A0000}"/>
            </a:ext>
          </a:extLst>
        </xdr:cNvPr>
        <xdr:cNvSpPr txBox="1">
          <a:spLocks noChangeArrowheads="1"/>
        </xdr:cNvSpPr>
      </xdr:nvSpPr>
      <xdr:spPr bwMode="auto">
        <a:xfrm>
          <a:off x="6848475" y="8886825"/>
          <a:ext cx="1076325" cy="238125"/>
        </a:xfrm>
        <a:prstGeom prst="rect">
          <a:avLst/>
        </a:prstGeom>
        <a:noFill/>
        <a:ln w="12700">
          <a:noFill/>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Rock </a:t>
          </a:r>
          <a:r>
            <a:rPr lang="en-US" sz="1200" b="0" i="0" u="none" strike="noStrike" baseline="-25000">
              <a:solidFill>
                <a:srgbClr val="000000"/>
              </a:solidFill>
              <a:latin typeface="Arial"/>
              <a:cs typeface="Arial"/>
            </a:rPr>
            <a:t>thickness </a:t>
          </a:r>
          <a:r>
            <a:rPr lang="en-US" sz="1200" b="0" i="0" u="none" strike="noStrike" baseline="0">
              <a:solidFill>
                <a:srgbClr val="000000"/>
              </a:solidFill>
              <a:latin typeface="Arial"/>
              <a:cs typeface="Arial"/>
            </a:rPr>
            <a:t>=</a:t>
          </a:r>
        </a:p>
      </xdr:txBody>
    </xdr:sp>
    <xdr:clientData/>
  </xdr:twoCellAnchor>
  <xdr:twoCellAnchor>
    <xdr:from>
      <xdr:col>5</xdr:col>
      <xdr:colOff>190500</xdr:colOff>
      <xdr:row>38</xdr:row>
      <xdr:rowOff>66675</xdr:rowOff>
    </xdr:from>
    <xdr:to>
      <xdr:col>5</xdr:col>
      <xdr:colOff>295275</xdr:colOff>
      <xdr:row>38</xdr:row>
      <xdr:rowOff>66675</xdr:rowOff>
    </xdr:to>
    <xdr:sp macro="" textlink="">
      <xdr:nvSpPr>
        <xdr:cNvPr id="60977" name="Line 578">
          <a:extLst>
            <a:ext uri="{FF2B5EF4-FFF2-40B4-BE49-F238E27FC236}">
              <a16:creationId xmlns:a16="http://schemas.microsoft.com/office/drawing/2014/main" id="{00000000-0008-0000-0200-000031EE0000}"/>
            </a:ext>
          </a:extLst>
        </xdr:cNvPr>
        <xdr:cNvSpPr>
          <a:spLocks noChangeShapeType="1"/>
        </xdr:cNvSpPr>
      </xdr:nvSpPr>
      <xdr:spPr bwMode="auto">
        <a:xfrm flipH="1">
          <a:off x="4695825" y="8048625"/>
          <a:ext cx="10477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247650</xdr:colOff>
      <xdr:row>38</xdr:row>
      <xdr:rowOff>66675</xdr:rowOff>
    </xdr:from>
    <xdr:to>
      <xdr:col>5</xdr:col>
      <xdr:colOff>247650</xdr:colOff>
      <xdr:row>39</xdr:row>
      <xdr:rowOff>57150</xdr:rowOff>
    </xdr:to>
    <xdr:sp macro="" textlink="">
      <xdr:nvSpPr>
        <xdr:cNvPr id="60978" name="Line 579">
          <a:extLst>
            <a:ext uri="{FF2B5EF4-FFF2-40B4-BE49-F238E27FC236}">
              <a16:creationId xmlns:a16="http://schemas.microsoft.com/office/drawing/2014/main" id="{00000000-0008-0000-0200-000032EE0000}"/>
            </a:ext>
          </a:extLst>
        </xdr:cNvPr>
        <xdr:cNvSpPr>
          <a:spLocks noChangeShapeType="1"/>
        </xdr:cNvSpPr>
      </xdr:nvSpPr>
      <xdr:spPr bwMode="auto">
        <a:xfrm>
          <a:off x="4752975" y="8048625"/>
          <a:ext cx="0" cy="171450"/>
        </a:xfrm>
        <a:prstGeom prst="line">
          <a:avLst/>
        </a:prstGeom>
        <a:noFill/>
        <a:ln w="3175">
          <a:solidFill>
            <a:srgbClr val="000000"/>
          </a:solidFill>
          <a:round/>
          <a:headEnd type="stealth" w="sm" len="med"/>
          <a:tailEnd type="none" w="sm" len="med"/>
        </a:ln>
        <a:extLst>
          <a:ext uri="{909E8E84-426E-40DD-AFC4-6F175D3DCCD1}">
            <a14:hiddenFill xmlns:a14="http://schemas.microsoft.com/office/drawing/2010/main">
              <a:noFill/>
            </a14:hiddenFill>
          </a:ext>
        </a:extLst>
      </xdr:spPr>
    </xdr:sp>
    <xdr:clientData/>
  </xdr:twoCellAnchor>
  <xdr:twoCellAnchor>
    <xdr:from>
      <xdr:col>3</xdr:col>
      <xdr:colOff>590550</xdr:colOff>
      <xdr:row>39</xdr:row>
      <xdr:rowOff>0</xdr:rowOff>
    </xdr:from>
    <xdr:to>
      <xdr:col>4</xdr:col>
      <xdr:colOff>685800</xdr:colOff>
      <xdr:row>40</xdr:row>
      <xdr:rowOff>47625</xdr:rowOff>
    </xdr:to>
    <xdr:sp macro="" textlink="">
      <xdr:nvSpPr>
        <xdr:cNvPr id="6724" name="Text Box 580">
          <a:extLst>
            <a:ext uri="{FF2B5EF4-FFF2-40B4-BE49-F238E27FC236}">
              <a16:creationId xmlns:a16="http://schemas.microsoft.com/office/drawing/2014/main" id="{00000000-0008-0000-0200-0000441A0000}"/>
            </a:ext>
          </a:extLst>
        </xdr:cNvPr>
        <xdr:cNvSpPr txBox="1">
          <a:spLocks noChangeArrowheads="1"/>
        </xdr:cNvSpPr>
      </xdr:nvSpPr>
      <xdr:spPr bwMode="auto">
        <a:xfrm>
          <a:off x="3095625" y="8162925"/>
          <a:ext cx="1057275" cy="238125"/>
        </a:xfrm>
        <a:prstGeom prst="rect">
          <a:avLst/>
        </a:prstGeom>
        <a:noFill/>
        <a:ln w="12700">
          <a:noFill/>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Minimum Fill =</a:t>
          </a:r>
        </a:p>
      </xdr:txBody>
    </xdr:sp>
    <xdr:clientData/>
  </xdr:twoCellAnchor>
  <xdr:twoCellAnchor>
    <xdr:from>
      <xdr:col>5</xdr:col>
      <xdr:colOff>114300</xdr:colOff>
      <xdr:row>39</xdr:row>
      <xdr:rowOff>0</xdr:rowOff>
    </xdr:from>
    <xdr:to>
      <xdr:col>5</xdr:col>
      <xdr:colOff>247650</xdr:colOff>
      <xdr:row>39</xdr:row>
      <xdr:rowOff>114300</xdr:rowOff>
    </xdr:to>
    <xdr:sp macro="" textlink="">
      <xdr:nvSpPr>
        <xdr:cNvPr id="60980" name="Freeform 581">
          <a:extLst>
            <a:ext uri="{FF2B5EF4-FFF2-40B4-BE49-F238E27FC236}">
              <a16:creationId xmlns:a16="http://schemas.microsoft.com/office/drawing/2014/main" id="{00000000-0008-0000-0200-000034EE0000}"/>
            </a:ext>
          </a:extLst>
        </xdr:cNvPr>
        <xdr:cNvSpPr>
          <a:spLocks/>
        </xdr:cNvSpPr>
      </xdr:nvSpPr>
      <xdr:spPr bwMode="auto">
        <a:xfrm>
          <a:off x="4619625" y="8162925"/>
          <a:ext cx="133350" cy="114300"/>
        </a:xfrm>
        <a:custGeom>
          <a:avLst/>
          <a:gdLst>
            <a:gd name="T0" fmla="*/ 2147483647 w 14"/>
            <a:gd name="T1" fmla="*/ 0 h 12"/>
            <a:gd name="T2" fmla="*/ 2147483647 w 14"/>
            <a:gd name="T3" fmla="*/ 2147483647 h 12"/>
            <a:gd name="T4" fmla="*/ 2147483647 w 14"/>
            <a:gd name="T5" fmla="*/ 2147483647 h 12"/>
            <a:gd name="T6" fmla="*/ 0 w 14"/>
            <a:gd name="T7" fmla="*/ 2147483647 h 12"/>
            <a:gd name="T8" fmla="*/ 0 60000 65536"/>
            <a:gd name="T9" fmla="*/ 0 60000 65536"/>
            <a:gd name="T10" fmla="*/ 0 60000 65536"/>
            <a:gd name="T11" fmla="*/ 0 60000 65536"/>
            <a:gd name="T12" fmla="*/ 0 w 14"/>
            <a:gd name="T13" fmla="*/ 0 h 12"/>
            <a:gd name="T14" fmla="*/ 14 w 14"/>
            <a:gd name="T15" fmla="*/ 12 h 12"/>
          </a:gdLst>
          <a:ahLst/>
          <a:cxnLst>
            <a:cxn ang="T8">
              <a:pos x="T0" y="T1"/>
            </a:cxn>
            <a:cxn ang="T9">
              <a:pos x="T2" y="T3"/>
            </a:cxn>
            <a:cxn ang="T10">
              <a:pos x="T4" y="T5"/>
            </a:cxn>
            <a:cxn ang="T11">
              <a:pos x="T6" y="T7"/>
            </a:cxn>
          </a:cxnLst>
          <a:rect l="T12" t="T13" r="T14" b="T15"/>
          <a:pathLst>
            <a:path w="14" h="12">
              <a:moveTo>
                <a:pt x="14" y="0"/>
              </a:moveTo>
              <a:cubicBezTo>
                <a:pt x="14" y="3"/>
                <a:pt x="14" y="7"/>
                <a:pt x="13" y="9"/>
              </a:cubicBezTo>
              <a:cubicBezTo>
                <a:pt x="12" y="11"/>
                <a:pt x="8" y="12"/>
                <a:pt x="6" y="12"/>
              </a:cubicBezTo>
              <a:cubicBezTo>
                <a:pt x="4" y="12"/>
                <a:pt x="1" y="12"/>
                <a:pt x="0" y="12"/>
              </a:cubicBezTo>
            </a:path>
          </a:pathLst>
        </a:custGeom>
        <a:noFill/>
        <a:ln w="3175" cap="flat" cmpd="sng">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904875</xdr:colOff>
      <xdr:row>50</xdr:row>
      <xdr:rowOff>190500</xdr:rowOff>
    </xdr:from>
    <xdr:to>
      <xdr:col>3</xdr:col>
      <xdr:colOff>504825</xdr:colOff>
      <xdr:row>50</xdr:row>
      <xdr:rowOff>190500</xdr:rowOff>
    </xdr:to>
    <xdr:sp macro="" textlink="">
      <xdr:nvSpPr>
        <xdr:cNvPr id="60981" name="Line 582">
          <a:extLst>
            <a:ext uri="{FF2B5EF4-FFF2-40B4-BE49-F238E27FC236}">
              <a16:creationId xmlns:a16="http://schemas.microsoft.com/office/drawing/2014/main" id="{00000000-0008-0000-0200-000035EE0000}"/>
            </a:ext>
          </a:extLst>
        </xdr:cNvPr>
        <xdr:cNvSpPr>
          <a:spLocks noChangeShapeType="1"/>
        </xdr:cNvSpPr>
      </xdr:nvSpPr>
      <xdr:spPr bwMode="auto">
        <a:xfrm>
          <a:off x="1485900" y="10448925"/>
          <a:ext cx="1524000" cy="0"/>
        </a:xfrm>
        <a:prstGeom prst="line">
          <a:avLst/>
        </a:prstGeom>
        <a:noFill/>
        <a:ln w="3175">
          <a:solidFill>
            <a:srgbClr val="000000"/>
          </a:solidFill>
          <a:round/>
          <a:headEnd type="stealth" w="sm" len="med"/>
          <a:tailEnd type="stealth" w="sm" len="med"/>
        </a:ln>
        <a:extLst>
          <a:ext uri="{909E8E84-426E-40DD-AFC4-6F175D3DCCD1}">
            <a14:hiddenFill xmlns:a14="http://schemas.microsoft.com/office/drawing/2010/main">
              <a:noFill/>
            </a14:hiddenFill>
          </a:ext>
        </a:extLst>
      </xdr:spPr>
    </xdr:sp>
    <xdr:clientData/>
  </xdr:twoCellAnchor>
  <xdr:twoCellAnchor>
    <xdr:from>
      <xdr:col>3</xdr:col>
      <xdr:colOff>504825</xdr:colOff>
      <xdr:row>50</xdr:row>
      <xdr:rowOff>161925</xdr:rowOff>
    </xdr:from>
    <xdr:to>
      <xdr:col>3</xdr:col>
      <xdr:colOff>504825</xdr:colOff>
      <xdr:row>52</xdr:row>
      <xdr:rowOff>76200</xdr:rowOff>
    </xdr:to>
    <xdr:sp macro="" textlink="">
      <xdr:nvSpPr>
        <xdr:cNvPr id="60982" name="Line 583">
          <a:extLst>
            <a:ext uri="{FF2B5EF4-FFF2-40B4-BE49-F238E27FC236}">
              <a16:creationId xmlns:a16="http://schemas.microsoft.com/office/drawing/2014/main" id="{00000000-0008-0000-0200-000036EE0000}"/>
            </a:ext>
          </a:extLst>
        </xdr:cNvPr>
        <xdr:cNvSpPr>
          <a:spLocks noChangeShapeType="1"/>
        </xdr:cNvSpPr>
      </xdr:nvSpPr>
      <xdr:spPr bwMode="auto">
        <a:xfrm>
          <a:off x="3009900" y="10420350"/>
          <a:ext cx="0" cy="2952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904875</xdr:colOff>
      <xdr:row>50</xdr:row>
      <xdr:rowOff>161925</xdr:rowOff>
    </xdr:from>
    <xdr:to>
      <xdr:col>1</xdr:col>
      <xdr:colOff>904875</xdr:colOff>
      <xdr:row>52</xdr:row>
      <xdr:rowOff>66675</xdr:rowOff>
    </xdr:to>
    <xdr:sp macro="" textlink="">
      <xdr:nvSpPr>
        <xdr:cNvPr id="60983" name="Line 584">
          <a:extLst>
            <a:ext uri="{FF2B5EF4-FFF2-40B4-BE49-F238E27FC236}">
              <a16:creationId xmlns:a16="http://schemas.microsoft.com/office/drawing/2014/main" id="{00000000-0008-0000-0200-000037EE0000}"/>
            </a:ext>
          </a:extLst>
        </xdr:cNvPr>
        <xdr:cNvSpPr>
          <a:spLocks noChangeShapeType="1"/>
        </xdr:cNvSpPr>
      </xdr:nvSpPr>
      <xdr:spPr bwMode="auto">
        <a:xfrm flipV="1">
          <a:off x="1485900" y="10420350"/>
          <a:ext cx="0" cy="2857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114300</xdr:colOff>
      <xdr:row>49</xdr:row>
      <xdr:rowOff>190500</xdr:rowOff>
    </xdr:from>
    <xdr:to>
      <xdr:col>3</xdr:col>
      <xdr:colOff>38100</xdr:colOff>
      <xdr:row>51</xdr:row>
      <xdr:rowOff>28575</xdr:rowOff>
    </xdr:to>
    <xdr:sp macro="" textlink="">
      <xdr:nvSpPr>
        <xdr:cNvPr id="6729" name="Text Box 585">
          <a:extLst>
            <a:ext uri="{FF2B5EF4-FFF2-40B4-BE49-F238E27FC236}">
              <a16:creationId xmlns:a16="http://schemas.microsoft.com/office/drawing/2014/main" id="{00000000-0008-0000-0200-0000491A0000}"/>
            </a:ext>
          </a:extLst>
        </xdr:cNvPr>
        <xdr:cNvSpPr txBox="1">
          <a:spLocks noChangeArrowheads="1"/>
        </xdr:cNvSpPr>
      </xdr:nvSpPr>
      <xdr:spPr bwMode="auto">
        <a:xfrm>
          <a:off x="1657350" y="10248900"/>
          <a:ext cx="885825" cy="238125"/>
        </a:xfrm>
        <a:prstGeom prst="rect">
          <a:avLst/>
        </a:prstGeom>
        <a:noFill/>
        <a:ln w="12700">
          <a:noFill/>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Top width =</a:t>
          </a:r>
        </a:p>
      </xdr:txBody>
    </xdr:sp>
    <xdr:clientData/>
  </xdr:twoCellAnchor>
  <xdr:twoCellAnchor>
    <xdr:from>
      <xdr:col>2</xdr:col>
      <xdr:colOff>419100</xdr:colOff>
      <xdr:row>52</xdr:row>
      <xdr:rowOff>142875</xdr:rowOff>
    </xdr:from>
    <xdr:to>
      <xdr:col>3</xdr:col>
      <xdr:colOff>38100</xdr:colOff>
      <xdr:row>54</xdr:row>
      <xdr:rowOff>19050</xdr:rowOff>
    </xdr:to>
    <xdr:sp macro="" textlink="">
      <xdr:nvSpPr>
        <xdr:cNvPr id="6730" name="Text Box 586">
          <a:extLst>
            <a:ext uri="{FF2B5EF4-FFF2-40B4-BE49-F238E27FC236}">
              <a16:creationId xmlns:a16="http://schemas.microsoft.com/office/drawing/2014/main" id="{00000000-0008-0000-0200-00004A1A0000}"/>
            </a:ext>
          </a:extLst>
        </xdr:cNvPr>
        <xdr:cNvSpPr txBox="1">
          <a:spLocks noChangeArrowheads="1"/>
        </xdr:cNvSpPr>
      </xdr:nvSpPr>
      <xdr:spPr bwMode="auto">
        <a:xfrm>
          <a:off x="1962150" y="10782300"/>
          <a:ext cx="581025" cy="247650"/>
        </a:xfrm>
        <a:prstGeom prst="rect">
          <a:avLst/>
        </a:prstGeom>
        <a:noFill/>
        <a:ln w="12700">
          <a:noFill/>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Tw =</a:t>
          </a:r>
        </a:p>
      </xdr:txBody>
    </xdr:sp>
    <xdr:clientData/>
  </xdr:twoCellAnchor>
  <xdr:twoCellAnchor>
    <xdr:from>
      <xdr:col>4</xdr:col>
      <xdr:colOff>628650</xdr:colOff>
      <xdr:row>25</xdr:row>
      <xdr:rowOff>66675</xdr:rowOff>
    </xdr:from>
    <xdr:to>
      <xdr:col>4</xdr:col>
      <xdr:colOff>742950</xdr:colOff>
      <xdr:row>26</xdr:row>
      <xdr:rowOff>76200</xdr:rowOff>
    </xdr:to>
    <xdr:sp macro="" textlink="">
      <xdr:nvSpPr>
        <xdr:cNvPr id="60986" name="Line 587">
          <a:extLst>
            <a:ext uri="{FF2B5EF4-FFF2-40B4-BE49-F238E27FC236}">
              <a16:creationId xmlns:a16="http://schemas.microsoft.com/office/drawing/2014/main" id="{00000000-0008-0000-0200-00003AEE0000}"/>
            </a:ext>
          </a:extLst>
        </xdr:cNvPr>
        <xdr:cNvSpPr>
          <a:spLocks noChangeShapeType="1"/>
        </xdr:cNvSpPr>
      </xdr:nvSpPr>
      <xdr:spPr bwMode="auto">
        <a:xfrm flipH="1">
          <a:off x="4095750" y="5562600"/>
          <a:ext cx="114300" cy="200025"/>
        </a:xfrm>
        <a:prstGeom prst="line">
          <a:avLst/>
        </a:prstGeom>
        <a:noFill/>
        <a:ln w="3175">
          <a:solidFill>
            <a:srgbClr val="000000"/>
          </a:solidFill>
          <a:round/>
          <a:headEnd type="stealth" w="sm" len="med"/>
          <a:tailEnd type="none" w="sm" len="med"/>
        </a:ln>
        <a:extLst>
          <a:ext uri="{909E8E84-426E-40DD-AFC4-6F175D3DCCD1}">
            <a14:hiddenFill xmlns:a14="http://schemas.microsoft.com/office/drawing/2010/main">
              <a:noFill/>
            </a14:hiddenFill>
          </a:ext>
        </a:extLst>
      </xdr:spPr>
    </xdr:sp>
    <xdr:clientData/>
  </xdr:twoCellAnchor>
  <xdr:twoCellAnchor>
    <xdr:from>
      <xdr:col>4</xdr:col>
      <xdr:colOff>285750</xdr:colOff>
      <xdr:row>20</xdr:row>
      <xdr:rowOff>200025</xdr:rowOff>
    </xdr:from>
    <xdr:to>
      <xdr:col>5</xdr:col>
      <xdr:colOff>295275</xdr:colOff>
      <xdr:row>22</xdr:row>
      <xdr:rowOff>28575</xdr:rowOff>
    </xdr:to>
    <xdr:sp macro="" textlink="">
      <xdr:nvSpPr>
        <xdr:cNvPr id="6732" name="Text Box 588">
          <a:extLst>
            <a:ext uri="{FF2B5EF4-FFF2-40B4-BE49-F238E27FC236}">
              <a16:creationId xmlns:a16="http://schemas.microsoft.com/office/drawing/2014/main" id="{00000000-0008-0000-0200-00004C1A0000}"/>
            </a:ext>
          </a:extLst>
        </xdr:cNvPr>
        <xdr:cNvSpPr txBox="1">
          <a:spLocks noChangeArrowheads="1"/>
        </xdr:cNvSpPr>
      </xdr:nvSpPr>
      <xdr:spPr bwMode="auto">
        <a:xfrm>
          <a:off x="3752850" y="4657725"/>
          <a:ext cx="1047750" cy="247650"/>
        </a:xfrm>
        <a:prstGeom prst="rect">
          <a:avLst/>
        </a:prstGeom>
        <a:noFill/>
        <a:ln w="12700">
          <a:noFill/>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Rock </a:t>
          </a:r>
          <a:r>
            <a:rPr lang="en-US" sz="1200" b="0" i="0" u="none" strike="noStrike" baseline="-25000">
              <a:solidFill>
                <a:srgbClr val="000000"/>
              </a:solidFill>
              <a:latin typeface="Arial"/>
              <a:cs typeface="Arial"/>
            </a:rPr>
            <a:t>thickness </a:t>
          </a:r>
          <a:r>
            <a:rPr lang="en-US" sz="1200" b="0" i="0" u="none" strike="noStrike" baseline="0">
              <a:solidFill>
                <a:srgbClr val="000000"/>
              </a:solidFill>
              <a:latin typeface="Arial"/>
              <a:cs typeface="Arial"/>
            </a:rPr>
            <a:t>=</a:t>
          </a:r>
        </a:p>
      </xdr:txBody>
    </xdr:sp>
    <xdr:clientData/>
  </xdr:twoCellAnchor>
  <xdr:twoCellAnchor>
    <xdr:from>
      <xdr:col>4</xdr:col>
      <xdr:colOff>895350</xdr:colOff>
      <xdr:row>22</xdr:row>
      <xdr:rowOff>9525</xdr:rowOff>
    </xdr:from>
    <xdr:to>
      <xdr:col>5</xdr:col>
      <xdr:colOff>180975</xdr:colOff>
      <xdr:row>24</xdr:row>
      <xdr:rowOff>76200</xdr:rowOff>
    </xdr:to>
    <xdr:sp macro="" textlink="">
      <xdr:nvSpPr>
        <xdr:cNvPr id="60988" name="Line 589">
          <a:extLst>
            <a:ext uri="{FF2B5EF4-FFF2-40B4-BE49-F238E27FC236}">
              <a16:creationId xmlns:a16="http://schemas.microsoft.com/office/drawing/2014/main" id="{00000000-0008-0000-0200-00003CEE0000}"/>
            </a:ext>
          </a:extLst>
        </xdr:cNvPr>
        <xdr:cNvSpPr>
          <a:spLocks noChangeShapeType="1"/>
        </xdr:cNvSpPr>
      </xdr:nvSpPr>
      <xdr:spPr bwMode="auto">
        <a:xfrm flipH="1">
          <a:off x="4362450" y="4886325"/>
          <a:ext cx="323850" cy="485775"/>
        </a:xfrm>
        <a:prstGeom prst="line">
          <a:avLst/>
        </a:prstGeom>
        <a:noFill/>
        <a:ln w="3175">
          <a:solidFill>
            <a:srgbClr val="000000"/>
          </a:solidFill>
          <a:round/>
          <a:headEnd/>
          <a:tailEnd type="stealth" w="sm" len="med"/>
        </a:ln>
        <a:extLst>
          <a:ext uri="{909E8E84-426E-40DD-AFC4-6F175D3DCCD1}">
            <a14:hiddenFill xmlns:a14="http://schemas.microsoft.com/office/drawing/2010/main">
              <a:noFill/>
            </a14:hiddenFill>
          </a:ext>
        </a:extLst>
      </xdr:spPr>
    </xdr:sp>
    <xdr:clientData/>
  </xdr:twoCellAnchor>
  <xdr:twoCellAnchor>
    <xdr:from>
      <xdr:col>5</xdr:col>
      <xdr:colOff>323850</xdr:colOff>
      <xdr:row>38</xdr:row>
      <xdr:rowOff>66675</xdr:rowOff>
    </xdr:from>
    <xdr:to>
      <xdr:col>5</xdr:col>
      <xdr:colOff>800100</xdr:colOff>
      <xdr:row>43</xdr:row>
      <xdr:rowOff>19050</xdr:rowOff>
    </xdr:to>
    <xdr:sp macro="" textlink="">
      <xdr:nvSpPr>
        <xdr:cNvPr id="60989" name="Line 590">
          <a:extLst>
            <a:ext uri="{FF2B5EF4-FFF2-40B4-BE49-F238E27FC236}">
              <a16:creationId xmlns:a16="http://schemas.microsoft.com/office/drawing/2014/main" id="{00000000-0008-0000-0200-00003DEE0000}"/>
            </a:ext>
          </a:extLst>
        </xdr:cNvPr>
        <xdr:cNvSpPr>
          <a:spLocks noChangeShapeType="1"/>
        </xdr:cNvSpPr>
      </xdr:nvSpPr>
      <xdr:spPr bwMode="auto">
        <a:xfrm>
          <a:off x="4829175" y="8048625"/>
          <a:ext cx="476250" cy="895350"/>
        </a:xfrm>
        <a:prstGeom prst="line">
          <a:avLst/>
        </a:prstGeom>
        <a:noFill/>
        <a:ln w="190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800100</xdr:colOff>
      <xdr:row>43</xdr:row>
      <xdr:rowOff>19050</xdr:rowOff>
    </xdr:from>
    <xdr:to>
      <xdr:col>7</xdr:col>
      <xdr:colOff>95250</xdr:colOff>
      <xdr:row>43</xdr:row>
      <xdr:rowOff>19050</xdr:rowOff>
    </xdr:to>
    <xdr:sp macro="" textlink="">
      <xdr:nvSpPr>
        <xdr:cNvPr id="60990" name="Line 591">
          <a:extLst>
            <a:ext uri="{FF2B5EF4-FFF2-40B4-BE49-F238E27FC236}">
              <a16:creationId xmlns:a16="http://schemas.microsoft.com/office/drawing/2014/main" id="{00000000-0008-0000-0200-00003EEE0000}"/>
            </a:ext>
          </a:extLst>
        </xdr:cNvPr>
        <xdr:cNvSpPr>
          <a:spLocks noChangeShapeType="1"/>
        </xdr:cNvSpPr>
      </xdr:nvSpPr>
      <xdr:spPr bwMode="auto">
        <a:xfrm>
          <a:off x="5305425" y="8943975"/>
          <a:ext cx="1219200" cy="0"/>
        </a:xfrm>
        <a:prstGeom prst="line">
          <a:avLst/>
        </a:prstGeom>
        <a:noFill/>
        <a:ln w="190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7</xdr:col>
      <xdr:colOff>85725</xdr:colOff>
      <xdr:row>38</xdr:row>
      <xdr:rowOff>76200</xdr:rowOff>
    </xdr:from>
    <xdr:to>
      <xdr:col>7</xdr:col>
      <xdr:colOff>590550</xdr:colOff>
      <xdr:row>43</xdr:row>
      <xdr:rowOff>19050</xdr:rowOff>
    </xdr:to>
    <xdr:sp macro="" textlink="">
      <xdr:nvSpPr>
        <xdr:cNvPr id="60991" name="Line 592">
          <a:extLst>
            <a:ext uri="{FF2B5EF4-FFF2-40B4-BE49-F238E27FC236}">
              <a16:creationId xmlns:a16="http://schemas.microsoft.com/office/drawing/2014/main" id="{00000000-0008-0000-0200-00003FEE0000}"/>
            </a:ext>
          </a:extLst>
        </xdr:cNvPr>
        <xdr:cNvSpPr>
          <a:spLocks noChangeShapeType="1"/>
        </xdr:cNvSpPr>
      </xdr:nvSpPr>
      <xdr:spPr bwMode="auto">
        <a:xfrm flipH="1">
          <a:off x="6515100" y="8058150"/>
          <a:ext cx="504825" cy="885825"/>
        </a:xfrm>
        <a:prstGeom prst="line">
          <a:avLst/>
        </a:prstGeom>
        <a:noFill/>
        <a:ln w="190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7</xdr:col>
      <xdr:colOff>409575</xdr:colOff>
      <xdr:row>40</xdr:row>
      <xdr:rowOff>19050</xdr:rowOff>
    </xdr:from>
    <xdr:to>
      <xdr:col>7</xdr:col>
      <xdr:colOff>933450</xdr:colOff>
      <xdr:row>41</xdr:row>
      <xdr:rowOff>95250</xdr:rowOff>
    </xdr:to>
    <xdr:sp macro="" textlink="">
      <xdr:nvSpPr>
        <xdr:cNvPr id="60992" name="Line 593">
          <a:extLst>
            <a:ext uri="{FF2B5EF4-FFF2-40B4-BE49-F238E27FC236}">
              <a16:creationId xmlns:a16="http://schemas.microsoft.com/office/drawing/2014/main" id="{00000000-0008-0000-0200-000040EE0000}"/>
            </a:ext>
          </a:extLst>
        </xdr:cNvPr>
        <xdr:cNvSpPr>
          <a:spLocks noChangeShapeType="1"/>
        </xdr:cNvSpPr>
      </xdr:nvSpPr>
      <xdr:spPr bwMode="auto">
        <a:xfrm flipH="1" flipV="1">
          <a:off x="6838950" y="8372475"/>
          <a:ext cx="523875" cy="266700"/>
        </a:xfrm>
        <a:prstGeom prst="line">
          <a:avLst/>
        </a:prstGeom>
        <a:noFill/>
        <a:ln w="3175">
          <a:solidFill>
            <a:srgbClr val="000000"/>
          </a:solidFill>
          <a:round/>
          <a:headEnd/>
          <a:tailEnd type="stealth" w="sm" len="med"/>
        </a:ln>
        <a:extLst>
          <a:ext uri="{909E8E84-426E-40DD-AFC4-6F175D3DCCD1}">
            <a14:hiddenFill xmlns:a14="http://schemas.microsoft.com/office/drawing/2010/main">
              <a:noFill/>
            </a14:hiddenFill>
          </a:ext>
        </a:extLst>
      </xdr:spPr>
    </xdr:sp>
    <xdr:clientData/>
  </xdr:twoCellAnchor>
  <xdr:twoCellAnchor>
    <xdr:from>
      <xdr:col>8</xdr:col>
      <xdr:colOff>371475</xdr:colOff>
      <xdr:row>7</xdr:row>
      <xdr:rowOff>228600</xdr:rowOff>
    </xdr:from>
    <xdr:to>
      <xdr:col>8</xdr:col>
      <xdr:colOff>857250</xdr:colOff>
      <xdr:row>8</xdr:row>
      <xdr:rowOff>238125</xdr:rowOff>
    </xdr:to>
    <xdr:sp macro="" textlink="">
      <xdr:nvSpPr>
        <xdr:cNvPr id="6738" name="Text Box 594">
          <a:extLst>
            <a:ext uri="{FF2B5EF4-FFF2-40B4-BE49-F238E27FC236}">
              <a16:creationId xmlns:a16="http://schemas.microsoft.com/office/drawing/2014/main" id="{00000000-0008-0000-0200-0000521A0000}"/>
            </a:ext>
          </a:extLst>
        </xdr:cNvPr>
        <xdr:cNvSpPr txBox="1">
          <a:spLocks noChangeArrowheads="1"/>
        </xdr:cNvSpPr>
      </xdr:nvSpPr>
      <xdr:spPr bwMode="auto">
        <a:xfrm>
          <a:off x="7762875" y="1733550"/>
          <a:ext cx="485775" cy="257175"/>
        </a:xfrm>
        <a:prstGeom prst="rect">
          <a:avLst/>
        </a:prstGeom>
        <a:noFill/>
        <a:ln w="12700">
          <a:noFill/>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yd</a:t>
          </a:r>
          <a:r>
            <a:rPr lang="en-US" sz="1200" b="0" i="0" u="none" strike="noStrike" baseline="30000">
              <a:solidFill>
                <a:srgbClr val="000000"/>
              </a:solidFill>
              <a:latin typeface="Arial"/>
              <a:cs typeface="Arial"/>
            </a:rPr>
            <a:t>3</a:t>
          </a:r>
        </a:p>
      </xdr:txBody>
    </xdr:sp>
    <xdr:clientData/>
  </xdr:twoCellAnchor>
  <xdr:twoCellAnchor>
    <xdr:from>
      <xdr:col>8</xdr:col>
      <xdr:colOff>371475</xdr:colOff>
      <xdr:row>9</xdr:row>
      <xdr:rowOff>228600</xdr:rowOff>
    </xdr:from>
    <xdr:to>
      <xdr:col>8</xdr:col>
      <xdr:colOff>857250</xdr:colOff>
      <xdr:row>10</xdr:row>
      <xdr:rowOff>238125</xdr:rowOff>
    </xdr:to>
    <xdr:sp macro="" textlink="">
      <xdr:nvSpPr>
        <xdr:cNvPr id="6739" name="Text Box 595">
          <a:extLst>
            <a:ext uri="{FF2B5EF4-FFF2-40B4-BE49-F238E27FC236}">
              <a16:creationId xmlns:a16="http://schemas.microsoft.com/office/drawing/2014/main" id="{00000000-0008-0000-0200-0000531A0000}"/>
            </a:ext>
          </a:extLst>
        </xdr:cNvPr>
        <xdr:cNvSpPr txBox="1">
          <a:spLocks noChangeArrowheads="1"/>
        </xdr:cNvSpPr>
      </xdr:nvSpPr>
      <xdr:spPr bwMode="auto">
        <a:xfrm>
          <a:off x="7762875" y="2228850"/>
          <a:ext cx="485775" cy="257175"/>
        </a:xfrm>
        <a:prstGeom prst="rect">
          <a:avLst/>
        </a:prstGeom>
        <a:noFill/>
        <a:ln w="12700">
          <a:noFill/>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yd</a:t>
          </a:r>
          <a:r>
            <a:rPr lang="en-US" sz="1200" b="0" i="0" u="none" strike="noStrike" baseline="30000">
              <a:solidFill>
                <a:srgbClr val="000000"/>
              </a:solidFill>
              <a:latin typeface="Arial"/>
              <a:cs typeface="Arial"/>
            </a:rPr>
            <a:t>3</a:t>
          </a:r>
        </a:p>
      </xdr:txBody>
    </xdr:sp>
    <xdr:clientData/>
  </xdr:twoCellAnchor>
  <xdr:twoCellAnchor>
    <xdr:from>
      <xdr:col>8</xdr:col>
      <xdr:colOff>381000</xdr:colOff>
      <xdr:row>8</xdr:row>
      <xdr:rowOff>228600</xdr:rowOff>
    </xdr:from>
    <xdr:to>
      <xdr:col>8</xdr:col>
      <xdr:colOff>866775</xdr:colOff>
      <xdr:row>9</xdr:row>
      <xdr:rowOff>238125</xdr:rowOff>
    </xdr:to>
    <xdr:sp macro="" textlink="">
      <xdr:nvSpPr>
        <xdr:cNvPr id="6740" name="Text Box 596">
          <a:extLst>
            <a:ext uri="{FF2B5EF4-FFF2-40B4-BE49-F238E27FC236}">
              <a16:creationId xmlns:a16="http://schemas.microsoft.com/office/drawing/2014/main" id="{00000000-0008-0000-0200-0000541A0000}"/>
            </a:ext>
          </a:extLst>
        </xdr:cNvPr>
        <xdr:cNvSpPr txBox="1">
          <a:spLocks noChangeArrowheads="1"/>
        </xdr:cNvSpPr>
      </xdr:nvSpPr>
      <xdr:spPr bwMode="auto">
        <a:xfrm>
          <a:off x="7772400" y="1981200"/>
          <a:ext cx="485775" cy="257175"/>
        </a:xfrm>
        <a:prstGeom prst="rect">
          <a:avLst/>
        </a:prstGeom>
        <a:noFill/>
        <a:ln w="12700">
          <a:noFill/>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yd</a:t>
          </a:r>
          <a:r>
            <a:rPr lang="en-US" sz="1200" b="0" i="0" u="none" strike="noStrike" baseline="30000">
              <a:solidFill>
                <a:srgbClr val="000000"/>
              </a:solidFill>
              <a:latin typeface="Arial"/>
              <a:cs typeface="Arial"/>
            </a:rPr>
            <a:t>2</a:t>
          </a:r>
        </a:p>
      </xdr:txBody>
    </xdr:sp>
    <xdr:clientData/>
  </xdr:twoCellAnchor>
  <xdr:twoCellAnchor>
    <xdr:from>
      <xdr:col>5</xdr:col>
      <xdr:colOff>400050</xdr:colOff>
      <xdr:row>2</xdr:row>
      <xdr:rowOff>152400</xdr:rowOff>
    </xdr:from>
    <xdr:to>
      <xdr:col>5</xdr:col>
      <xdr:colOff>400050</xdr:colOff>
      <xdr:row>6</xdr:row>
      <xdr:rowOff>66675</xdr:rowOff>
    </xdr:to>
    <xdr:sp macro="" textlink="">
      <xdr:nvSpPr>
        <xdr:cNvPr id="60996" name="Line 599">
          <a:extLst>
            <a:ext uri="{FF2B5EF4-FFF2-40B4-BE49-F238E27FC236}">
              <a16:creationId xmlns:a16="http://schemas.microsoft.com/office/drawing/2014/main" id="{00000000-0008-0000-0200-000044EE0000}"/>
            </a:ext>
          </a:extLst>
        </xdr:cNvPr>
        <xdr:cNvSpPr>
          <a:spLocks noChangeShapeType="1"/>
        </xdr:cNvSpPr>
      </xdr:nvSpPr>
      <xdr:spPr bwMode="auto">
        <a:xfrm>
          <a:off x="4905375" y="666750"/>
          <a:ext cx="0" cy="6953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2700">
              <a:solidFill>
                <a:srgbClr val="000000"/>
              </a:solidFill>
              <a:prstDash val="dash"/>
              <a:round/>
              <a:headEnd/>
              <a:tailEnd/>
            </a14:hiddenLine>
          </a:ext>
        </a:extLst>
      </xdr:spPr>
    </xdr:sp>
    <xdr:clientData/>
  </xdr:twoCellAnchor>
  <xdr:twoCellAnchor>
    <xdr:from>
      <xdr:col>2</xdr:col>
      <xdr:colOff>476250</xdr:colOff>
      <xdr:row>18</xdr:row>
      <xdr:rowOff>76200</xdr:rowOff>
    </xdr:from>
    <xdr:to>
      <xdr:col>2</xdr:col>
      <xdr:colOff>476250</xdr:colOff>
      <xdr:row>20</xdr:row>
      <xdr:rowOff>152400</xdr:rowOff>
    </xdr:to>
    <xdr:sp macro="" textlink="">
      <xdr:nvSpPr>
        <xdr:cNvPr id="60997" name="Line 602">
          <a:extLst>
            <a:ext uri="{FF2B5EF4-FFF2-40B4-BE49-F238E27FC236}">
              <a16:creationId xmlns:a16="http://schemas.microsoft.com/office/drawing/2014/main" id="{00000000-0008-0000-0200-000045EE0000}"/>
            </a:ext>
          </a:extLst>
        </xdr:cNvPr>
        <xdr:cNvSpPr>
          <a:spLocks noChangeShapeType="1"/>
        </xdr:cNvSpPr>
      </xdr:nvSpPr>
      <xdr:spPr bwMode="auto">
        <a:xfrm flipV="1">
          <a:off x="2019300" y="4114800"/>
          <a:ext cx="0" cy="49530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257175</xdr:colOff>
      <xdr:row>18</xdr:row>
      <xdr:rowOff>76200</xdr:rowOff>
    </xdr:from>
    <xdr:to>
      <xdr:col>2</xdr:col>
      <xdr:colOff>504825</xdr:colOff>
      <xdr:row>21</xdr:row>
      <xdr:rowOff>28575</xdr:rowOff>
    </xdr:to>
    <xdr:sp macro="" textlink="">
      <xdr:nvSpPr>
        <xdr:cNvPr id="6747" name="Text Box 603">
          <a:extLst>
            <a:ext uri="{FF2B5EF4-FFF2-40B4-BE49-F238E27FC236}">
              <a16:creationId xmlns:a16="http://schemas.microsoft.com/office/drawing/2014/main" id="{00000000-0008-0000-0200-00005B1A0000}"/>
            </a:ext>
          </a:extLst>
        </xdr:cNvPr>
        <xdr:cNvSpPr txBox="1">
          <a:spLocks noChangeArrowheads="1"/>
        </xdr:cNvSpPr>
      </xdr:nvSpPr>
      <xdr:spPr bwMode="auto">
        <a:xfrm>
          <a:off x="1800225" y="4114800"/>
          <a:ext cx="247650" cy="581025"/>
        </a:xfrm>
        <a:prstGeom prst="rect">
          <a:avLst/>
        </a:prstGeom>
        <a:noFill/>
        <a:ln w="12700">
          <a:noFill/>
          <a:prstDash val="dash"/>
          <a:miter lim="800000"/>
          <a:headEnd/>
          <a:tailEnd/>
        </a:ln>
        <a:effectLst/>
      </xdr:spPr>
      <xdr:txBody>
        <a:bodyPr vertOverflow="clip" vert="vert270" wrap="square" lIns="27432" tIns="22860" rIns="0" bIns="0" anchor="t" upright="1"/>
        <a:lstStyle/>
        <a:p>
          <a:pPr algn="r" rtl="0">
            <a:defRPr sz="1000"/>
          </a:pPr>
          <a:r>
            <a:rPr lang="en-US" sz="1100" b="0" i="0" u="none" strike="noStrike" baseline="0">
              <a:solidFill>
                <a:srgbClr val="000000"/>
              </a:solidFill>
              <a:latin typeface="Arial"/>
              <a:cs typeface="Arial"/>
            </a:rPr>
            <a:t>Station</a:t>
          </a:r>
        </a:p>
      </xdr:txBody>
    </xdr:sp>
    <xdr:clientData/>
  </xdr:twoCellAnchor>
  <xdr:twoCellAnchor>
    <xdr:from>
      <xdr:col>2</xdr:col>
      <xdr:colOff>457200</xdr:colOff>
      <xdr:row>18</xdr:row>
      <xdr:rowOff>66675</xdr:rowOff>
    </xdr:from>
    <xdr:to>
      <xdr:col>2</xdr:col>
      <xdr:colOff>733425</xdr:colOff>
      <xdr:row>20</xdr:row>
      <xdr:rowOff>133350</xdr:rowOff>
    </xdr:to>
    <xdr:sp macro="" textlink="">
      <xdr:nvSpPr>
        <xdr:cNvPr id="6748" name="Text Box 604">
          <a:extLst>
            <a:ext uri="{FF2B5EF4-FFF2-40B4-BE49-F238E27FC236}">
              <a16:creationId xmlns:a16="http://schemas.microsoft.com/office/drawing/2014/main" id="{00000000-0008-0000-0200-00005C1A0000}"/>
            </a:ext>
          </a:extLst>
        </xdr:cNvPr>
        <xdr:cNvSpPr txBox="1">
          <a:spLocks noChangeArrowheads="1"/>
        </xdr:cNvSpPr>
      </xdr:nvSpPr>
      <xdr:spPr bwMode="auto">
        <a:xfrm>
          <a:off x="2000250" y="4105275"/>
          <a:ext cx="276225" cy="485775"/>
        </a:xfrm>
        <a:prstGeom prst="rect">
          <a:avLst/>
        </a:prstGeom>
        <a:noFill/>
        <a:ln w="12700">
          <a:noFill/>
          <a:prstDash val="dash"/>
          <a:miter lim="800000"/>
          <a:headEnd/>
          <a:tailEnd/>
        </a:ln>
        <a:effectLst/>
      </xdr:spPr>
      <xdr:txBody>
        <a:bodyPr vertOverflow="clip" vert="vert270" wrap="square" lIns="27432" tIns="22860" rIns="0" bIns="0" anchor="t" upright="1"/>
        <a:lstStyle/>
        <a:p>
          <a:pPr algn="r" rtl="0">
            <a:defRPr sz="1000"/>
          </a:pPr>
          <a:r>
            <a:rPr lang="en-US" sz="1100" b="0" i="0" u="none" strike="noStrike" baseline="0">
              <a:solidFill>
                <a:srgbClr val="000000"/>
              </a:solidFill>
              <a:latin typeface="Arial"/>
              <a:cs typeface="Arial"/>
            </a:rPr>
            <a:t>0+00</a:t>
          </a:r>
        </a:p>
      </xdr:txBody>
    </xdr:sp>
    <xdr:clientData/>
  </xdr:twoCellAnchor>
  <xdr:twoCellAnchor>
    <xdr:from>
      <xdr:col>3</xdr:col>
      <xdr:colOff>600075</xdr:colOff>
      <xdr:row>21</xdr:row>
      <xdr:rowOff>0</xdr:rowOff>
    </xdr:from>
    <xdr:to>
      <xdr:col>4</xdr:col>
      <xdr:colOff>0</xdr:colOff>
      <xdr:row>21</xdr:row>
      <xdr:rowOff>0</xdr:rowOff>
    </xdr:to>
    <xdr:sp macro="" textlink="">
      <xdr:nvSpPr>
        <xdr:cNvPr id="61000" name="Line 605">
          <a:extLst>
            <a:ext uri="{FF2B5EF4-FFF2-40B4-BE49-F238E27FC236}">
              <a16:creationId xmlns:a16="http://schemas.microsoft.com/office/drawing/2014/main" id="{00000000-0008-0000-0200-000048EE0000}"/>
            </a:ext>
          </a:extLst>
        </xdr:cNvPr>
        <xdr:cNvSpPr>
          <a:spLocks noChangeShapeType="1"/>
        </xdr:cNvSpPr>
      </xdr:nvSpPr>
      <xdr:spPr bwMode="auto">
        <a:xfrm>
          <a:off x="3105150" y="4667250"/>
          <a:ext cx="3619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0</xdr:rowOff>
    </xdr:from>
    <xdr:to>
      <xdr:col>4</xdr:col>
      <xdr:colOff>257175</xdr:colOff>
      <xdr:row>21</xdr:row>
      <xdr:rowOff>200025</xdr:rowOff>
    </xdr:to>
    <xdr:sp macro="" textlink="">
      <xdr:nvSpPr>
        <xdr:cNvPr id="61001" name="Line 606">
          <a:extLst>
            <a:ext uri="{FF2B5EF4-FFF2-40B4-BE49-F238E27FC236}">
              <a16:creationId xmlns:a16="http://schemas.microsoft.com/office/drawing/2014/main" id="{00000000-0008-0000-0200-000049EE0000}"/>
            </a:ext>
          </a:extLst>
        </xdr:cNvPr>
        <xdr:cNvSpPr>
          <a:spLocks noChangeShapeType="1"/>
        </xdr:cNvSpPr>
      </xdr:nvSpPr>
      <xdr:spPr bwMode="auto">
        <a:xfrm flipH="1" flipV="1">
          <a:off x="3467100" y="4667250"/>
          <a:ext cx="257175" cy="2000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723900</xdr:colOff>
      <xdr:row>20</xdr:row>
      <xdr:rowOff>57150</xdr:rowOff>
    </xdr:from>
    <xdr:to>
      <xdr:col>3</xdr:col>
      <xdr:colOff>857250</xdr:colOff>
      <xdr:row>21</xdr:row>
      <xdr:rowOff>19050</xdr:rowOff>
    </xdr:to>
    <xdr:sp macro="" textlink="">
      <xdr:nvSpPr>
        <xdr:cNvPr id="6753" name="Text Box 609">
          <a:extLst>
            <a:ext uri="{FF2B5EF4-FFF2-40B4-BE49-F238E27FC236}">
              <a16:creationId xmlns:a16="http://schemas.microsoft.com/office/drawing/2014/main" id="{00000000-0008-0000-0200-0000611A0000}"/>
            </a:ext>
          </a:extLst>
        </xdr:cNvPr>
        <xdr:cNvSpPr txBox="1">
          <a:spLocks noChangeArrowheads="1"/>
        </xdr:cNvSpPr>
      </xdr:nvSpPr>
      <xdr:spPr bwMode="auto">
        <a:xfrm>
          <a:off x="3228975" y="4514850"/>
          <a:ext cx="133350" cy="171450"/>
        </a:xfrm>
        <a:prstGeom prst="rect">
          <a:avLst/>
        </a:prstGeom>
        <a:noFill/>
        <a:ln w="12700">
          <a:noFill/>
          <a:prstDash val="dash"/>
          <a:miter lim="800000"/>
          <a:headEnd/>
          <a:tailEnd/>
        </a:ln>
        <a:effectLst/>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2</a:t>
          </a:r>
        </a:p>
      </xdr:txBody>
    </xdr:sp>
    <xdr:clientData/>
  </xdr:twoCellAnchor>
  <xdr:twoCellAnchor>
    <xdr:from>
      <xdr:col>3</xdr:col>
      <xdr:colOff>923925</xdr:colOff>
      <xdr:row>20</xdr:row>
      <xdr:rowOff>76200</xdr:rowOff>
    </xdr:from>
    <xdr:to>
      <xdr:col>4</xdr:col>
      <xdr:colOff>95250</xdr:colOff>
      <xdr:row>21</xdr:row>
      <xdr:rowOff>47625</xdr:rowOff>
    </xdr:to>
    <xdr:sp macro="" textlink="">
      <xdr:nvSpPr>
        <xdr:cNvPr id="6754" name="Text Box 610">
          <a:extLst>
            <a:ext uri="{FF2B5EF4-FFF2-40B4-BE49-F238E27FC236}">
              <a16:creationId xmlns:a16="http://schemas.microsoft.com/office/drawing/2014/main" id="{00000000-0008-0000-0200-0000621A0000}"/>
            </a:ext>
          </a:extLst>
        </xdr:cNvPr>
        <xdr:cNvSpPr txBox="1">
          <a:spLocks noChangeArrowheads="1"/>
        </xdr:cNvSpPr>
      </xdr:nvSpPr>
      <xdr:spPr bwMode="auto">
        <a:xfrm>
          <a:off x="3429000" y="4533900"/>
          <a:ext cx="133350" cy="180975"/>
        </a:xfrm>
        <a:prstGeom prst="rect">
          <a:avLst/>
        </a:prstGeom>
        <a:noFill/>
        <a:ln w="12700">
          <a:noFill/>
          <a:prstDash val="dash"/>
          <a:miter lim="800000"/>
          <a:headEnd/>
          <a:tailEnd/>
        </a:ln>
        <a:effectLst/>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3</a:t>
          </a:r>
        </a:p>
      </xdr:txBody>
    </xdr:sp>
    <xdr:clientData/>
  </xdr:twoCellAnchor>
  <xdr:twoCellAnchor>
    <xdr:from>
      <xdr:col>4</xdr:col>
      <xdr:colOff>133350</xdr:colOff>
      <xdr:row>21</xdr:row>
      <xdr:rowOff>0</xdr:rowOff>
    </xdr:from>
    <xdr:to>
      <xdr:col>4</xdr:col>
      <xdr:colOff>266700</xdr:colOff>
      <xdr:row>21</xdr:row>
      <xdr:rowOff>142875</xdr:rowOff>
    </xdr:to>
    <xdr:sp macro="" textlink="">
      <xdr:nvSpPr>
        <xdr:cNvPr id="6755" name="Text Box 611">
          <a:extLst>
            <a:ext uri="{FF2B5EF4-FFF2-40B4-BE49-F238E27FC236}">
              <a16:creationId xmlns:a16="http://schemas.microsoft.com/office/drawing/2014/main" id="{00000000-0008-0000-0200-0000631A0000}"/>
            </a:ext>
          </a:extLst>
        </xdr:cNvPr>
        <xdr:cNvSpPr txBox="1">
          <a:spLocks noChangeArrowheads="1"/>
        </xdr:cNvSpPr>
      </xdr:nvSpPr>
      <xdr:spPr bwMode="auto">
        <a:xfrm>
          <a:off x="3600450" y="4667250"/>
          <a:ext cx="133350" cy="142875"/>
        </a:xfrm>
        <a:prstGeom prst="rect">
          <a:avLst/>
        </a:prstGeom>
        <a:noFill/>
        <a:ln w="12700">
          <a:noFill/>
          <a:prstDash val="dash"/>
          <a:miter lim="800000"/>
          <a:headEnd/>
          <a:tailEnd/>
        </a:ln>
        <a:effectLst/>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4</a:t>
          </a:r>
        </a:p>
      </xdr:txBody>
    </xdr:sp>
    <xdr:clientData/>
  </xdr:twoCellAnchor>
  <xdr:twoCellAnchor>
    <xdr:from>
      <xdr:col>2</xdr:col>
      <xdr:colOff>476250</xdr:colOff>
      <xdr:row>20</xdr:row>
      <xdr:rowOff>38100</xdr:rowOff>
    </xdr:from>
    <xdr:to>
      <xdr:col>2</xdr:col>
      <xdr:colOff>609600</xdr:colOff>
      <xdr:row>21</xdr:row>
      <xdr:rowOff>0</xdr:rowOff>
    </xdr:to>
    <xdr:sp macro="" textlink="">
      <xdr:nvSpPr>
        <xdr:cNvPr id="6757" name="Text Box 613">
          <a:extLst>
            <a:ext uri="{FF2B5EF4-FFF2-40B4-BE49-F238E27FC236}">
              <a16:creationId xmlns:a16="http://schemas.microsoft.com/office/drawing/2014/main" id="{00000000-0008-0000-0200-0000651A0000}"/>
            </a:ext>
          </a:extLst>
        </xdr:cNvPr>
        <xdr:cNvSpPr txBox="1">
          <a:spLocks noChangeArrowheads="1"/>
        </xdr:cNvSpPr>
      </xdr:nvSpPr>
      <xdr:spPr bwMode="auto">
        <a:xfrm>
          <a:off x="2019300" y="4495800"/>
          <a:ext cx="133350" cy="171450"/>
        </a:xfrm>
        <a:prstGeom prst="rect">
          <a:avLst/>
        </a:prstGeom>
        <a:noFill/>
        <a:ln w="12700">
          <a:noFill/>
          <a:prstDash val="dash"/>
          <a:miter lim="800000"/>
          <a:headEnd/>
          <a:tailEnd/>
        </a:ln>
        <a:effectLst/>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1</a:t>
          </a:r>
        </a:p>
      </xdr:txBody>
    </xdr:sp>
    <xdr:clientData/>
  </xdr:twoCellAnchor>
  <xdr:twoCellAnchor>
    <xdr:from>
      <xdr:col>5</xdr:col>
      <xdr:colOff>914400</xdr:colOff>
      <xdr:row>28</xdr:row>
      <xdr:rowOff>9525</xdr:rowOff>
    </xdr:from>
    <xdr:to>
      <xdr:col>6</xdr:col>
      <xdr:colOff>85725</xdr:colOff>
      <xdr:row>29</xdr:row>
      <xdr:rowOff>0</xdr:rowOff>
    </xdr:to>
    <xdr:sp macro="" textlink="">
      <xdr:nvSpPr>
        <xdr:cNvPr id="6758" name="Text Box 614">
          <a:extLst>
            <a:ext uri="{FF2B5EF4-FFF2-40B4-BE49-F238E27FC236}">
              <a16:creationId xmlns:a16="http://schemas.microsoft.com/office/drawing/2014/main" id="{00000000-0008-0000-0200-0000661A0000}"/>
            </a:ext>
          </a:extLst>
        </xdr:cNvPr>
        <xdr:cNvSpPr txBox="1">
          <a:spLocks noChangeArrowheads="1"/>
        </xdr:cNvSpPr>
      </xdr:nvSpPr>
      <xdr:spPr bwMode="auto">
        <a:xfrm>
          <a:off x="5419725" y="6076950"/>
          <a:ext cx="133350" cy="171450"/>
        </a:xfrm>
        <a:prstGeom prst="rect">
          <a:avLst/>
        </a:prstGeom>
        <a:noFill/>
        <a:ln w="12700">
          <a:noFill/>
          <a:prstDash val="dash"/>
          <a:miter lim="800000"/>
          <a:headEnd/>
          <a:tailEnd/>
        </a:ln>
        <a:effectLst/>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5</a:t>
          </a:r>
        </a:p>
      </xdr:txBody>
    </xdr:sp>
    <xdr:clientData/>
  </xdr:twoCellAnchor>
  <xdr:twoCellAnchor>
    <xdr:from>
      <xdr:col>6</xdr:col>
      <xdr:colOff>952500</xdr:colOff>
      <xdr:row>28</xdr:row>
      <xdr:rowOff>9525</xdr:rowOff>
    </xdr:from>
    <xdr:to>
      <xdr:col>7</xdr:col>
      <xdr:colOff>123825</xdr:colOff>
      <xdr:row>29</xdr:row>
      <xdr:rowOff>0</xdr:rowOff>
    </xdr:to>
    <xdr:sp macro="" textlink="">
      <xdr:nvSpPr>
        <xdr:cNvPr id="6759" name="Text Box 615">
          <a:extLst>
            <a:ext uri="{FF2B5EF4-FFF2-40B4-BE49-F238E27FC236}">
              <a16:creationId xmlns:a16="http://schemas.microsoft.com/office/drawing/2014/main" id="{00000000-0008-0000-0200-0000671A0000}"/>
            </a:ext>
          </a:extLst>
        </xdr:cNvPr>
        <xdr:cNvSpPr txBox="1">
          <a:spLocks noChangeArrowheads="1"/>
        </xdr:cNvSpPr>
      </xdr:nvSpPr>
      <xdr:spPr bwMode="auto">
        <a:xfrm>
          <a:off x="6419850" y="6076950"/>
          <a:ext cx="133350" cy="171450"/>
        </a:xfrm>
        <a:prstGeom prst="rect">
          <a:avLst/>
        </a:prstGeom>
        <a:noFill/>
        <a:ln w="12700">
          <a:noFill/>
          <a:prstDash val="dash"/>
          <a:miter lim="800000"/>
          <a:headEnd/>
          <a:tailEnd/>
        </a:ln>
        <a:effectLst/>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6</a:t>
          </a:r>
        </a:p>
      </xdr:txBody>
    </xdr:sp>
    <xdr:clientData/>
  </xdr:twoCellAnchor>
  <xdr:twoCellAnchor>
    <xdr:from>
      <xdr:col>7</xdr:col>
      <xdr:colOff>190500</xdr:colOff>
      <xdr:row>27</xdr:row>
      <xdr:rowOff>38100</xdr:rowOff>
    </xdr:from>
    <xdr:to>
      <xdr:col>7</xdr:col>
      <xdr:colOff>323850</xdr:colOff>
      <xdr:row>28</xdr:row>
      <xdr:rowOff>28575</xdr:rowOff>
    </xdr:to>
    <xdr:sp macro="" textlink="">
      <xdr:nvSpPr>
        <xdr:cNvPr id="6760" name="Text Box 616">
          <a:extLst>
            <a:ext uri="{FF2B5EF4-FFF2-40B4-BE49-F238E27FC236}">
              <a16:creationId xmlns:a16="http://schemas.microsoft.com/office/drawing/2014/main" id="{00000000-0008-0000-0200-0000681A0000}"/>
            </a:ext>
          </a:extLst>
        </xdr:cNvPr>
        <xdr:cNvSpPr txBox="1">
          <a:spLocks noChangeArrowheads="1"/>
        </xdr:cNvSpPr>
      </xdr:nvSpPr>
      <xdr:spPr bwMode="auto">
        <a:xfrm>
          <a:off x="6619875" y="5924550"/>
          <a:ext cx="133350" cy="171450"/>
        </a:xfrm>
        <a:prstGeom prst="rect">
          <a:avLst/>
        </a:prstGeom>
        <a:noFill/>
        <a:ln w="12700">
          <a:noFill/>
          <a:prstDash val="dash"/>
          <a:miter lim="800000"/>
          <a:headEnd/>
          <a:tailEnd/>
        </a:ln>
        <a:effectLst/>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7</a:t>
          </a:r>
        </a:p>
      </xdr:txBody>
    </xdr:sp>
    <xdr:clientData/>
  </xdr:twoCellAnchor>
  <xdr:twoCellAnchor>
    <xdr:from>
      <xdr:col>6</xdr:col>
      <xdr:colOff>752475</xdr:colOff>
      <xdr:row>30</xdr:row>
      <xdr:rowOff>95250</xdr:rowOff>
    </xdr:from>
    <xdr:to>
      <xdr:col>6</xdr:col>
      <xdr:colOff>819150</xdr:colOff>
      <xdr:row>32</xdr:row>
      <xdr:rowOff>19050</xdr:rowOff>
    </xdr:to>
    <xdr:sp macro="" textlink="">
      <xdr:nvSpPr>
        <xdr:cNvPr id="61009" name="Line 618">
          <a:extLst>
            <a:ext uri="{FF2B5EF4-FFF2-40B4-BE49-F238E27FC236}">
              <a16:creationId xmlns:a16="http://schemas.microsoft.com/office/drawing/2014/main" id="{00000000-0008-0000-0200-000051EE0000}"/>
            </a:ext>
          </a:extLst>
        </xdr:cNvPr>
        <xdr:cNvSpPr>
          <a:spLocks noChangeShapeType="1"/>
        </xdr:cNvSpPr>
      </xdr:nvSpPr>
      <xdr:spPr bwMode="auto">
        <a:xfrm flipH="1" flipV="1">
          <a:off x="6219825" y="6534150"/>
          <a:ext cx="66675" cy="304800"/>
        </a:xfrm>
        <a:prstGeom prst="line">
          <a:avLst/>
        </a:prstGeom>
        <a:noFill/>
        <a:ln w="3175">
          <a:solidFill>
            <a:srgbClr val="000000"/>
          </a:solidFill>
          <a:round/>
          <a:headEnd/>
          <a:tailEnd type="stealth" w="sm" len="med"/>
        </a:ln>
        <a:extLst>
          <a:ext uri="{909E8E84-426E-40DD-AFC4-6F175D3DCCD1}">
            <a14:hiddenFill xmlns:a14="http://schemas.microsoft.com/office/drawing/2010/main">
              <a:noFill/>
            </a14:hiddenFill>
          </a:ext>
        </a:extLst>
      </xdr:spPr>
    </xdr:sp>
    <xdr:clientData/>
  </xdr:twoCellAnchor>
  <xdr:twoCellAnchor>
    <xdr:from>
      <xdr:col>6</xdr:col>
      <xdr:colOff>819150</xdr:colOff>
      <xdr:row>32</xdr:row>
      <xdr:rowOff>19050</xdr:rowOff>
    </xdr:from>
    <xdr:to>
      <xdr:col>7</xdr:col>
      <xdr:colOff>9525</xdr:colOff>
      <xdr:row>32</xdr:row>
      <xdr:rowOff>123825</xdr:rowOff>
    </xdr:to>
    <xdr:sp macro="" textlink="">
      <xdr:nvSpPr>
        <xdr:cNvPr id="61010" name="Freeform 620">
          <a:extLst>
            <a:ext uri="{FF2B5EF4-FFF2-40B4-BE49-F238E27FC236}">
              <a16:creationId xmlns:a16="http://schemas.microsoft.com/office/drawing/2014/main" id="{00000000-0008-0000-0200-000052EE0000}"/>
            </a:ext>
          </a:extLst>
        </xdr:cNvPr>
        <xdr:cNvSpPr>
          <a:spLocks/>
        </xdr:cNvSpPr>
      </xdr:nvSpPr>
      <xdr:spPr bwMode="auto">
        <a:xfrm>
          <a:off x="6286500" y="6838950"/>
          <a:ext cx="152400" cy="104775"/>
        </a:xfrm>
        <a:custGeom>
          <a:avLst/>
          <a:gdLst>
            <a:gd name="T0" fmla="*/ 0 w 16"/>
            <a:gd name="T1" fmla="*/ 0 h 11"/>
            <a:gd name="T2" fmla="*/ 2147483647 w 16"/>
            <a:gd name="T3" fmla="*/ 2147483647 h 11"/>
            <a:gd name="T4" fmla="*/ 2147483647 w 16"/>
            <a:gd name="T5" fmla="*/ 2147483647 h 11"/>
            <a:gd name="T6" fmla="*/ 2147483647 w 16"/>
            <a:gd name="T7" fmla="*/ 2147483647 h 11"/>
            <a:gd name="T8" fmla="*/ 2147483647 w 16"/>
            <a:gd name="T9" fmla="*/ 2147483647 h 11"/>
            <a:gd name="T10" fmla="*/ 2147483647 w 16"/>
            <a:gd name="T11" fmla="*/ 2147483647 h 11"/>
            <a:gd name="T12" fmla="*/ 2147483647 w 16"/>
            <a:gd name="T13" fmla="*/ 2147483647 h 11"/>
            <a:gd name="T14" fmla="*/ 0 60000 65536"/>
            <a:gd name="T15" fmla="*/ 0 60000 65536"/>
            <a:gd name="T16" fmla="*/ 0 60000 65536"/>
            <a:gd name="T17" fmla="*/ 0 60000 65536"/>
            <a:gd name="T18" fmla="*/ 0 60000 65536"/>
            <a:gd name="T19" fmla="*/ 0 60000 65536"/>
            <a:gd name="T20" fmla="*/ 0 60000 65536"/>
            <a:gd name="T21" fmla="*/ 0 w 16"/>
            <a:gd name="T22" fmla="*/ 0 h 11"/>
            <a:gd name="T23" fmla="*/ 16 w 16"/>
            <a:gd name="T24" fmla="*/ 11 h 11"/>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6" h="11">
              <a:moveTo>
                <a:pt x="0" y="0"/>
              </a:moveTo>
              <a:cubicBezTo>
                <a:pt x="0" y="0"/>
                <a:pt x="1" y="1"/>
                <a:pt x="1" y="2"/>
              </a:cubicBezTo>
              <a:cubicBezTo>
                <a:pt x="1" y="3"/>
                <a:pt x="2" y="5"/>
                <a:pt x="3" y="6"/>
              </a:cubicBezTo>
              <a:cubicBezTo>
                <a:pt x="4" y="7"/>
                <a:pt x="4" y="8"/>
                <a:pt x="5" y="9"/>
              </a:cubicBezTo>
              <a:cubicBezTo>
                <a:pt x="6" y="10"/>
                <a:pt x="8" y="11"/>
                <a:pt x="9" y="11"/>
              </a:cubicBezTo>
              <a:cubicBezTo>
                <a:pt x="10" y="11"/>
                <a:pt x="11" y="11"/>
                <a:pt x="12" y="11"/>
              </a:cubicBezTo>
              <a:cubicBezTo>
                <a:pt x="13" y="11"/>
                <a:pt x="14" y="11"/>
                <a:pt x="16" y="11"/>
              </a:cubicBezTo>
            </a:path>
          </a:pathLst>
        </a:custGeom>
        <a:noFill/>
        <a:ln w="3175" cap="flat" cmpd="sng">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485775</xdr:colOff>
      <xdr:row>22</xdr:row>
      <xdr:rowOff>76200</xdr:rowOff>
    </xdr:from>
    <xdr:to>
      <xdr:col>2</xdr:col>
      <xdr:colOff>952500</xdr:colOff>
      <xdr:row>22</xdr:row>
      <xdr:rowOff>76200</xdr:rowOff>
    </xdr:to>
    <xdr:sp macro="" textlink="">
      <xdr:nvSpPr>
        <xdr:cNvPr id="61011" name="Line 621">
          <a:extLst>
            <a:ext uri="{FF2B5EF4-FFF2-40B4-BE49-F238E27FC236}">
              <a16:creationId xmlns:a16="http://schemas.microsoft.com/office/drawing/2014/main" id="{00000000-0008-0000-0200-000053EE0000}"/>
            </a:ext>
          </a:extLst>
        </xdr:cNvPr>
        <xdr:cNvSpPr>
          <a:spLocks noChangeShapeType="1"/>
        </xdr:cNvSpPr>
      </xdr:nvSpPr>
      <xdr:spPr bwMode="auto">
        <a:xfrm>
          <a:off x="2028825" y="4953000"/>
          <a:ext cx="466725" cy="0"/>
        </a:xfrm>
        <a:prstGeom prst="line">
          <a:avLst/>
        </a:prstGeom>
        <a:noFill/>
        <a:ln w="1270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381000</xdr:colOff>
      <xdr:row>22</xdr:row>
      <xdr:rowOff>95250</xdr:rowOff>
    </xdr:from>
    <xdr:to>
      <xdr:col>3</xdr:col>
      <xdr:colOff>533400</xdr:colOff>
      <xdr:row>22</xdr:row>
      <xdr:rowOff>95250</xdr:rowOff>
    </xdr:to>
    <xdr:sp macro="" textlink="">
      <xdr:nvSpPr>
        <xdr:cNvPr id="61012" name="Line 622">
          <a:extLst>
            <a:ext uri="{FF2B5EF4-FFF2-40B4-BE49-F238E27FC236}">
              <a16:creationId xmlns:a16="http://schemas.microsoft.com/office/drawing/2014/main" id="{00000000-0008-0000-0200-000054EE0000}"/>
            </a:ext>
          </a:extLst>
        </xdr:cNvPr>
        <xdr:cNvSpPr>
          <a:spLocks noChangeShapeType="1"/>
        </xdr:cNvSpPr>
      </xdr:nvSpPr>
      <xdr:spPr bwMode="auto">
        <a:xfrm flipV="1">
          <a:off x="2886075" y="4972050"/>
          <a:ext cx="152400" cy="0"/>
        </a:xfrm>
        <a:prstGeom prst="line">
          <a:avLst/>
        </a:prstGeom>
        <a:noFill/>
        <a:ln w="1270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542925</xdr:colOff>
      <xdr:row>22</xdr:row>
      <xdr:rowOff>95250</xdr:rowOff>
    </xdr:from>
    <xdr:to>
      <xdr:col>4</xdr:col>
      <xdr:colOff>104775</xdr:colOff>
      <xdr:row>23</xdr:row>
      <xdr:rowOff>66675</xdr:rowOff>
    </xdr:to>
    <xdr:sp macro="" textlink="">
      <xdr:nvSpPr>
        <xdr:cNvPr id="61013" name="Freeform 623">
          <a:extLst>
            <a:ext uri="{FF2B5EF4-FFF2-40B4-BE49-F238E27FC236}">
              <a16:creationId xmlns:a16="http://schemas.microsoft.com/office/drawing/2014/main" id="{00000000-0008-0000-0200-000055EE0000}"/>
            </a:ext>
          </a:extLst>
        </xdr:cNvPr>
        <xdr:cNvSpPr>
          <a:spLocks/>
        </xdr:cNvSpPr>
      </xdr:nvSpPr>
      <xdr:spPr bwMode="auto">
        <a:xfrm>
          <a:off x="3048000" y="4972050"/>
          <a:ext cx="523875" cy="180975"/>
        </a:xfrm>
        <a:custGeom>
          <a:avLst/>
          <a:gdLst>
            <a:gd name="T0" fmla="*/ 0 w 55"/>
            <a:gd name="T1" fmla="*/ 0 h 16"/>
            <a:gd name="T2" fmla="*/ 2147483647 w 55"/>
            <a:gd name="T3" fmla="*/ 2147483647 h 16"/>
            <a:gd name="T4" fmla="*/ 2147483647 w 55"/>
            <a:gd name="T5" fmla="*/ 2147483647 h 16"/>
            <a:gd name="T6" fmla="*/ 0 60000 65536"/>
            <a:gd name="T7" fmla="*/ 0 60000 65536"/>
            <a:gd name="T8" fmla="*/ 0 60000 65536"/>
            <a:gd name="T9" fmla="*/ 0 w 55"/>
            <a:gd name="T10" fmla="*/ 0 h 16"/>
            <a:gd name="T11" fmla="*/ 55 w 55"/>
            <a:gd name="T12" fmla="*/ 16 h 16"/>
          </a:gdLst>
          <a:ahLst/>
          <a:cxnLst>
            <a:cxn ang="T6">
              <a:pos x="T0" y="T1"/>
            </a:cxn>
            <a:cxn ang="T7">
              <a:pos x="T2" y="T3"/>
            </a:cxn>
            <a:cxn ang="T8">
              <a:pos x="T4" y="T5"/>
            </a:cxn>
          </a:cxnLst>
          <a:rect l="T9" t="T10" r="T11" b="T12"/>
          <a:pathLst>
            <a:path w="55" h="16">
              <a:moveTo>
                <a:pt x="0" y="0"/>
              </a:moveTo>
              <a:cubicBezTo>
                <a:pt x="11" y="0"/>
                <a:pt x="22" y="1"/>
                <a:pt x="31" y="4"/>
              </a:cubicBezTo>
              <a:cubicBezTo>
                <a:pt x="40" y="7"/>
                <a:pt x="51" y="14"/>
                <a:pt x="55" y="16"/>
              </a:cubicBezTo>
            </a:path>
          </a:pathLst>
        </a:custGeom>
        <a:noFill/>
        <a:ln w="12700" cap="flat" cmpd="sng">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104775</xdr:colOff>
      <xdr:row>23</xdr:row>
      <xdr:rowOff>66675</xdr:rowOff>
    </xdr:from>
    <xdr:to>
      <xdr:col>5</xdr:col>
      <xdr:colOff>819150</xdr:colOff>
      <xdr:row>30</xdr:row>
      <xdr:rowOff>85725</xdr:rowOff>
    </xdr:to>
    <xdr:sp macro="" textlink="">
      <xdr:nvSpPr>
        <xdr:cNvPr id="61014" name="Line 624">
          <a:extLst>
            <a:ext uri="{FF2B5EF4-FFF2-40B4-BE49-F238E27FC236}">
              <a16:creationId xmlns:a16="http://schemas.microsoft.com/office/drawing/2014/main" id="{00000000-0008-0000-0200-000056EE0000}"/>
            </a:ext>
          </a:extLst>
        </xdr:cNvPr>
        <xdr:cNvSpPr>
          <a:spLocks noChangeShapeType="1"/>
        </xdr:cNvSpPr>
      </xdr:nvSpPr>
      <xdr:spPr bwMode="auto">
        <a:xfrm>
          <a:off x="3571875" y="5153025"/>
          <a:ext cx="1752600" cy="1371600"/>
        </a:xfrm>
        <a:prstGeom prst="line">
          <a:avLst/>
        </a:prstGeom>
        <a:noFill/>
        <a:ln w="1270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819150</xdr:colOff>
      <xdr:row>30</xdr:row>
      <xdr:rowOff>85725</xdr:rowOff>
    </xdr:from>
    <xdr:to>
      <xdr:col>6</xdr:col>
      <xdr:colOff>247650</xdr:colOff>
      <xdr:row>30</xdr:row>
      <xdr:rowOff>85725</xdr:rowOff>
    </xdr:to>
    <xdr:sp macro="" textlink="">
      <xdr:nvSpPr>
        <xdr:cNvPr id="61015" name="Line 625">
          <a:extLst>
            <a:ext uri="{FF2B5EF4-FFF2-40B4-BE49-F238E27FC236}">
              <a16:creationId xmlns:a16="http://schemas.microsoft.com/office/drawing/2014/main" id="{00000000-0008-0000-0200-000057EE0000}"/>
            </a:ext>
          </a:extLst>
        </xdr:cNvPr>
        <xdr:cNvSpPr>
          <a:spLocks noChangeShapeType="1"/>
        </xdr:cNvSpPr>
      </xdr:nvSpPr>
      <xdr:spPr bwMode="auto">
        <a:xfrm>
          <a:off x="5324475" y="6524625"/>
          <a:ext cx="390525" cy="0"/>
        </a:xfrm>
        <a:prstGeom prst="line">
          <a:avLst/>
        </a:prstGeom>
        <a:noFill/>
        <a:ln w="1270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685800</xdr:colOff>
      <xdr:row>30</xdr:row>
      <xdr:rowOff>95250</xdr:rowOff>
    </xdr:from>
    <xdr:to>
      <xdr:col>7</xdr:col>
      <xdr:colOff>66675</xdr:colOff>
      <xdr:row>30</xdr:row>
      <xdr:rowOff>95250</xdr:rowOff>
    </xdr:to>
    <xdr:sp macro="" textlink="">
      <xdr:nvSpPr>
        <xdr:cNvPr id="61016" name="Line 626">
          <a:extLst>
            <a:ext uri="{FF2B5EF4-FFF2-40B4-BE49-F238E27FC236}">
              <a16:creationId xmlns:a16="http://schemas.microsoft.com/office/drawing/2014/main" id="{00000000-0008-0000-0200-000058EE0000}"/>
            </a:ext>
          </a:extLst>
        </xdr:cNvPr>
        <xdr:cNvSpPr>
          <a:spLocks noChangeShapeType="1"/>
        </xdr:cNvSpPr>
      </xdr:nvSpPr>
      <xdr:spPr bwMode="auto">
        <a:xfrm>
          <a:off x="6153150" y="6534150"/>
          <a:ext cx="342900" cy="0"/>
        </a:xfrm>
        <a:prstGeom prst="line">
          <a:avLst/>
        </a:prstGeom>
        <a:noFill/>
        <a:ln w="1270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952500</xdr:colOff>
      <xdr:row>30</xdr:row>
      <xdr:rowOff>104775</xdr:rowOff>
    </xdr:from>
    <xdr:to>
      <xdr:col>6</xdr:col>
      <xdr:colOff>952500</xdr:colOff>
      <xdr:row>30</xdr:row>
      <xdr:rowOff>104775</xdr:rowOff>
    </xdr:to>
    <xdr:sp macro="" textlink="">
      <xdr:nvSpPr>
        <xdr:cNvPr id="61017" name="Line 627">
          <a:extLst>
            <a:ext uri="{FF2B5EF4-FFF2-40B4-BE49-F238E27FC236}">
              <a16:creationId xmlns:a16="http://schemas.microsoft.com/office/drawing/2014/main" id="{00000000-0008-0000-0200-000059EE0000}"/>
            </a:ext>
          </a:extLst>
        </xdr:cNvPr>
        <xdr:cNvSpPr>
          <a:spLocks noChangeShapeType="1"/>
        </xdr:cNvSpPr>
      </xdr:nvSpPr>
      <xdr:spPr bwMode="auto">
        <a:xfrm>
          <a:off x="6419850" y="6543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2700">
              <a:solidFill>
                <a:srgbClr val="000000"/>
              </a:solidFill>
              <a:prstDash val="dash"/>
              <a:round/>
              <a:headEnd/>
              <a:tailEnd/>
            </a14:hiddenLine>
          </a:ext>
        </a:extLst>
      </xdr:spPr>
    </xdr:sp>
    <xdr:clientData/>
  </xdr:twoCellAnchor>
  <xdr:twoCellAnchor>
    <xdr:from>
      <xdr:col>7</xdr:col>
      <xdr:colOff>66675</xdr:colOff>
      <xdr:row>29</xdr:row>
      <xdr:rowOff>123825</xdr:rowOff>
    </xdr:from>
    <xdr:to>
      <xdr:col>7</xdr:col>
      <xdr:colOff>295275</xdr:colOff>
      <xdr:row>30</xdr:row>
      <xdr:rowOff>95250</xdr:rowOff>
    </xdr:to>
    <xdr:sp macro="" textlink="">
      <xdr:nvSpPr>
        <xdr:cNvPr id="61018" name="Line 628">
          <a:extLst>
            <a:ext uri="{FF2B5EF4-FFF2-40B4-BE49-F238E27FC236}">
              <a16:creationId xmlns:a16="http://schemas.microsoft.com/office/drawing/2014/main" id="{00000000-0008-0000-0200-00005AEE0000}"/>
            </a:ext>
          </a:extLst>
        </xdr:cNvPr>
        <xdr:cNvSpPr>
          <a:spLocks noChangeShapeType="1"/>
        </xdr:cNvSpPr>
      </xdr:nvSpPr>
      <xdr:spPr bwMode="auto">
        <a:xfrm flipV="1">
          <a:off x="6496050" y="6372225"/>
          <a:ext cx="228600" cy="161925"/>
        </a:xfrm>
        <a:prstGeom prst="line">
          <a:avLst/>
        </a:prstGeom>
        <a:noFill/>
        <a:ln w="1270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7</xdr:col>
      <xdr:colOff>304800</xdr:colOff>
      <xdr:row>29</xdr:row>
      <xdr:rowOff>76200</xdr:rowOff>
    </xdr:from>
    <xdr:to>
      <xdr:col>7</xdr:col>
      <xdr:colOff>304800</xdr:colOff>
      <xdr:row>29</xdr:row>
      <xdr:rowOff>123825</xdr:rowOff>
    </xdr:to>
    <xdr:sp macro="" textlink="">
      <xdr:nvSpPr>
        <xdr:cNvPr id="61019" name="Line 629">
          <a:extLst>
            <a:ext uri="{FF2B5EF4-FFF2-40B4-BE49-F238E27FC236}">
              <a16:creationId xmlns:a16="http://schemas.microsoft.com/office/drawing/2014/main" id="{00000000-0008-0000-0200-00005BEE0000}"/>
            </a:ext>
          </a:extLst>
        </xdr:cNvPr>
        <xdr:cNvSpPr>
          <a:spLocks noChangeShapeType="1"/>
        </xdr:cNvSpPr>
      </xdr:nvSpPr>
      <xdr:spPr bwMode="auto">
        <a:xfrm>
          <a:off x="6734175" y="6324600"/>
          <a:ext cx="0" cy="47625"/>
        </a:xfrm>
        <a:prstGeom prst="line">
          <a:avLst/>
        </a:prstGeom>
        <a:noFill/>
        <a:ln w="1270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400050</xdr:colOff>
      <xdr:row>7</xdr:row>
      <xdr:rowOff>190500</xdr:rowOff>
    </xdr:from>
    <xdr:to>
      <xdr:col>5</xdr:col>
      <xdr:colOff>400050</xdr:colOff>
      <xdr:row>10</xdr:row>
      <xdr:rowOff>142875</xdr:rowOff>
    </xdr:to>
    <xdr:sp macro="" textlink="">
      <xdr:nvSpPr>
        <xdr:cNvPr id="61020" name="Line 630">
          <a:extLst>
            <a:ext uri="{FF2B5EF4-FFF2-40B4-BE49-F238E27FC236}">
              <a16:creationId xmlns:a16="http://schemas.microsoft.com/office/drawing/2014/main" id="{00000000-0008-0000-0200-00005CEE0000}"/>
            </a:ext>
          </a:extLst>
        </xdr:cNvPr>
        <xdr:cNvSpPr>
          <a:spLocks noChangeShapeType="1"/>
        </xdr:cNvSpPr>
      </xdr:nvSpPr>
      <xdr:spPr bwMode="auto">
        <a:xfrm>
          <a:off x="4905375" y="1695450"/>
          <a:ext cx="0" cy="6953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2700">
              <a:solidFill>
                <a:srgbClr val="000000"/>
              </a:solidFill>
              <a:prstDash val="dash"/>
              <a:round/>
              <a:headEnd/>
              <a:tailEnd/>
            </a14:hiddenLine>
          </a:ext>
        </a:extLst>
      </xdr:spPr>
    </xdr:sp>
    <xdr:clientData/>
  </xdr:twoCellAnchor>
  <xdr:twoCellAnchor>
    <xdr:from>
      <xdr:col>5</xdr:col>
      <xdr:colOff>400050</xdr:colOff>
      <xdr:row>8</xdr:row>
      <xdr:rowOff>190500</xdr:rowOff>
    </xdr:from>
    <xdr:to>
      <xdr:col>5</xdr:col>
      <xdr:colOff>400050</xdr:colOff>
      <xdr:row>11</xdr:row>
      <xdr:rowOff>142875</xdr:rowOff>
    </xdr:to>
    <xdr:sp macro="" textlink="">
      <xdr:nvSpPr>
        <xdr:cNvPr id="61021" name="Line 631">
          <a:extLst>
            <a:ext uri="{FF2B5EF4-FFF2-40B4-BE49-F238E27FC236}">
              <a16:creationId xmlns:a16="http://schemas.microsoft.com/office/drawing/2014/main" id="{00000000-0008-0000-0200-00005DEE0000}"/>
            </a:ext>
          </a:extLst>
        </xdr:cNvPr>
        <xdr:cNvSpPr>
          <a:spLocks noChangeShapeType="1"/>
        </xdr:cNvSpPr>
      </xdr:nvSpPr>
      <xdr:spPr bwMode="auto">
        <a:xfrm>
          <a:off x="4905375" y="1943100"/>
          <a:ext cx="0" cy="6953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2700">
              <a:solidFill>
                <a:srgbClr val="000000"/>
              </a:solidFill>
              <a:prstDash val="dash"/>
              <a:round/>
              <a:headEnd/>
              <a:tailEnd/>
            </a14:hiddenLine>
          </a:ext>
        </a:extLst>
      </xdr:spPr>
    </xdr:sp>
    <xdr:clientData/>
  </xdr:twoCellAnchor>
  <xdr:twoCellAnchor>
    <xdr:from>
      <xdr:col>3</xdr:col>
      <xdr:colOff>704850</xdr:colOff>
      <xdr:row>9</xdr:row>
      <xdr:rowOff>28575</xdr:rowOff>
    </xdr:from>
    <xdr:to>
      <xdr:col>4</xdr:col>
      <xdr:colOff>238125</xdr:colOff>
      <xdr:row>9</xdr:row>
      <xdr:rowOff>219075</xdr:rowOff>
    </xdr:to>
    <xdr:sp macro="" textlink="">
      <xdr:nvSpPr>
        <xdr:cNvPr id="6776" name="Text Box 632">
          <a:extLst>
            <a:ext uri="{FF2B5EF4-FFF2-40B4-BE49-F238E27FC236}">
              <a16:creationId xmlns:a16="http://schemas.microsoft.com/office/drawing/2014/main" id="{00000000-0008-0000-0200-0000781A0000}"/>
            </a:ext>
          </a:extLst>
        </xdr:cNvPr>
        <xdr:cNvSpPr txBox="1">
          <a:spLocks noChangeArrowheads="1"/>
        </xdr:cNvSpPr>
      </xdr:nvSpPr>
      <xdr:spPr bwMode="auto">
        <a:xfrm>
          <a:off x="3209925" y="2028825"/>
          <a:ext cx="495300" cy="190500"/>
        </a:xfrm>
        <a:prstGeom prst="rect">
          <a:avLst/>
        </a:prstGeom>
        <a:noFill/>
        <a:ln w="12700">
          <a:noFill/>
          <a:prstDash val="dash"/>
          <a:miter lim="800000"/>
          <a:headEnd/>
          <a:tailEnd/>
        </a:ln>
        <a:effec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a:t>
          </a:r>
        </a:p>
      </xdr:txBody>
    </xdr:sp>
    <xdr:clientData/>
  </xdr:twoCellAnchor>
  <xdr:twoCellAnchor>
    <xdr:from>
      <xdr:col>3</xdr:col>
      <xdr:colOff>704850</xdr:colOff>
      <xdr:row>10</xdr:row>
      <xdr:rowOff>28575</xdr:rowOff>
    </xdr:from>
    <xdr:to>
      <xdr:col>4</xdr:col>
      <xdr:colOff>238125</xdr:colOff>
      <xdr:row>10</xdr:row>
      <xdr:rowOff>219075</xdr:rowOff>
    </xdr:to>
    <xdr:sp macro="" textlink="">
      <xdr:nvSpPr>
        <xdr:cNvPr id="6777" name="Text Box 633">
          <a:extLst>
            <a:ext uri="{FF2B5EF4-FFF2-40B4-BE49-F238E27FC236}">
              <a16:creationId xmlns:a16="http://schemas.microsoft.com/office/drawing/2014/main" id="{00000000-0008-0000-0200-0000791A0000}"/>
            </a:ext>
          </a:extLst>
        </xdr:cNvPr>
        <xdr:cNvSpPr txBox="1">
          <a:spLocks noChangeArrowheads="1"/>
        </xdr:cNvSpPr>
      </xdr:nvSpPr>
      <xdr:spPr bwMode="auto">
        <a:xfrm>
          <a:off x="3209925" y="2276475"/>
          <a:ext cx="495300" cy="190500"/>
        </a:xfrm>
        <a:prstGeom prst="rect">
          <a:avLst/>
        </a:prstGeom>
        <a:noFill/>
        <a:ln w="12700">
          <a:noFill/>
          <a:prstDash val="dash"/>
          <a:miter lim="800000"/>
          <a:headEnd/>
          <a:tailEnd/>
        </a:ln>
        <a:effec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a:t>
          </a:r>
        </a:p>
      </xdr:txBody>
    </xdr:sp>
    <xdr:clientData/>
  </xdr:twoCellAnchor>
  <xdr:twoCellAnchor>
    <xdr:from>
      <xdr:col>3</xdr:col>
      <xdr:colOff>704850</xdr:colOff>
      <xdr:row>11</xdr:row>
      <xdr:rowOff>19050</xdr:rowOff>
    </xdr:from>
    <xdr:to>
      <xdr:col>4</xdr:col>
      <xdr:colOff>238125</xdr:colOff>
      <xdr:row>11</xdr:row>
      <xdr:rowOff>209550</xdr:rowOff>
    </xdr:to>
    <xdr:sp macro="" textlink="">
      <xdr:nvSpPr>
        <xdr:cNvPr id="6778" name="Text Box 634">
          <a:extLst>
            <a:ext uri="{FF2B5EF4-FFF2-40B4-BE49-F238E27FC236}">
              <a16:creationId xmlns:a16="http://schemas.microsoft.com/office/drawing/2014/main" id="{00000000-0008-0000-0200-00007A1A0000}"/>
            </a:ext>
          </a:extLst>
        </xdr:cNvPr>
        <xdr:cNvSpPr txBox="1">
          <a:spLocks noChangeArrowheads="1"/>
        </xdr:cNvSpPr>
      </xdr:nvSpPr>
      <xdr:spPr bwMode="auto">
        <a:xfrm>
          <a:off x="3209925" y="2514600"/>
          <a:ext cx="495300" cy="190500"/>
        </a:xfrm>
        <a:prstGeom prst="rect">
          <a:avLst/>
        </a:prstGeom>
        <a:noFill/>
        <a:ln w="12700">
          <a:noFill/>
          <a:prstDash val="dash"/>
          <a:miter lim="800000"/>
          <a:headEnd/>
          <a:tailEnd/>
        </a:ln>
        <a:effec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a:t>
          </a:r>
        </a:p>
      </xdr:txBody>
    </xdr:sp>
    <xdr:clientData/>
  </xdr:twoCellAnchor>
  <xdr:twoCellAnchor>
    <xdr:from>
      <xdr:col>3</xdr:col>
      <xdr:colOff>704850</xdr:colOff>
      <xdr:row>12</xdr:row>
      <xdr:rowOff>28575</xdr:rowOff>
    </xdr:from>
    <xdr:to>
      <xdr:col>4</xdr:col>
      <xdr:colOff>238125</xdr:colOff>
      <xdr:row>12</xdr:row>
      <xdr:rowOff>219075</xdr:rowOff>
    </xdr:to>
    <xdr:sp macro="" textlink="">
      <xdr:nvSpPr>
        <xdr:cNvPr id="6779" name="Text Box 635">
          <a:extLst>
            <a:ext uri="{FF2B5EF4-FFF2-40B4-BE49-F238E27FC236}">
              <a16:creationId xmlns:a16="http://schemas.microsoft.com/office/drawing/2014/main" id="{00000000-0008-0000-0200-00007B1A0000}"/>
            </a:ext>
          </a:extLst>
        </xdr:cNvPr>
        <xdr:cNvSpPr txBox="1">
          <a:spLocks noChangeArrowheads="1"/>
        </xdr:cNvSpPr>
      </xdr:nvSpPr>
      <xdr:spPr bwMode="auto">
        <a:xfrm>
          <a:off x="3209925" y="2771775"/>
          <a:ext cx="495300" cy="190500"/>
        </a:xfrm>
        <a:prstGeom prst="rect">
          <a:avLst/>
        </a:prstGeom>
        <a:noFill/>
        <a:ln w="12700">
          <a:noFill/>
          <a:prstDash val="dash"/>
          <a:miter lim="800000"/>
          <a:headEnd/>
          <a:tailEnd/>
        </a:ln>
        <a:effec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a:t>
          </a:r>
        </a:p>
      </xdr:txBody>
    </xdr:sp>
    <xdr:clientData/>
  </xdr:twoCellAnchor>
  <xdr:twoCellAnchor>
    <xdr:from>
      <xdr:col>7</xdr:col>
      <xdr:colOff>428625</xdr:colOff>
      <xdr:row>39</xdr:row>
      <xdr:rowOff>9525</xdr:rowOff>
    </xdr:from>
    <xdr:to>
      <xdr:col>7</xdr:col>
      <xdr:colOff>571500</xdr:colOff>
      <xdr:row>39</xdr:row>
      <xdr:rowOff>95250</xdr:rowOff>
    </xdr:to>
    <xdr:sp macro="" textlink="">
      <xdr:nvSpPr>
        <xdr:cNvPr id="61026" name="Line 638">
          <a:extLst>
            <a:ext uri="{FF2B5EF4-FFF2-40B4-BE49-F238E27FC236}">
              <a16:creationId xmlns:a16="http://schemas.microsoft.com/office/drawing/2014/main" id="{00000000-0008-0000-0200-000062EE0000}"/>
            </a:ext>
          </a:extLst>
        </xdr:cNvPr>
        <xdr:cNvSpPr>
          <a:spLocks noChangeShapeType="1"/>
        </xdr:cNvSpPr>
      </xdr:nvSpPr>
      <xdr:spPr bwMode="auto">
        <a:xfrm flipH="1" flipV="1">
          <a:off x="6858000" y="8172450"/>
          <a:ext cx="142875" cy="85725"/>
        </a:xfrm>
        <a:prstGeom prst="line">
          <a:avLst/>
        </a:prstGeom>
        <a:noFill/>
        <a:ln w="3175">
          <a:solidFill>
            <a:srgbClr val="000000"/>
          </a:solidFill>
          <a:round/>
          <a:headEnd/>
          <a:tailEnd type="stealth" w="sm" len="med"/>
        </a:ln>
        <a:extLst>
          <a:ext uri="{909E8E84-426E-40DD-AFC4-6F175D3DCCD1}">
            <a14:hiddenFill xmlns:a14="http://schemas.microsoft.com/office/drawing/2010/main">
              <a:noFill/>
            </a14:hiddenFill>
          </a:ext>
        </a:extLst>
      </xdr:spPr>
    </xdr:sp>
    <xdr:clientData/>
  </xdr:twoCellAnchor>
  <xdr:twoCellAnchor>
    <xdr:from>
      <xdr:col>7</xdr:col>
      <xdr:colOff>714375</xdr:colOff>
      <xdr:row>37</xdr:row>
      <xdr:rowOff>171450</xdr:rowOff>
    </xdr:from>
    <xdr:to>
      <xdr:col>8</xdr:col>
      <xdr:colOff>142875</xdr:colOff>
      <xdr:row>39</xdr:row>
      <xdr:rowOff>85725</xdr:rowOff>
    </xdr:to>
    <xdr:sp macro="" textlink="">
      <xdr:nvSpPr>
        <xdr:cNvPr id="61027" name="Line 639">
          <a:extLst>
            <a:ext uri="{FF2B5EF4-FFF2-40B4-BE49-F238E27FC236}">
              <a16:creationId xmlns:a16="http://schemas.microsoft.com/office/drawing/2014/main" id="{00000000-0008-0000-0200-000063EE0000}"/>
            </a:ext>
          </a:extLst>
        </xdr:cNvPr>
        <xdr:cNvSpPr>
          <a:spLocks noChangeShapeType="1"/>
        </xdr:cNvSpPr>
      </xdr:nvSpPr>
      <xdr:spPr bwMode="auto">
        <a:xfrm flipH="1">
          <a:off x="7143750" y="7972425"/>
          <a:ext cx="390525" cy="276225"/>
        </a:xfrm>
        <a:prstGeom prst="line">
          <a:avLst/>
        </a:prstGeom>
        <a:noFill/>
        <a:ln w="3175">
          <a:solidFill>
            <a:srgbClr val="000000"/>
          </a:solidFill>
          <a:round/>
          <a:headEnd/>
          <a:tailEnd type="none" w="sm" len="med"/>
        </a:ln>
        <a:extLst>
          <a:ext uri="{909E8E84-426E-40DD-AFC4-6F175D3DCCD1}">
            <a14:hiddenFill xmlns:a14="http://schemas.microsoft.com/office/drawing/2010/main">
              <a:noFill/>
            </a14:hiddenFill>
          </a:ext>
        </a:extLst>
      </xdr:spPr>
    </xdr:sp>
    <xdr:clientData/>
  </xdr:twoCellAnchor>
  <xdr:twoCellAnchor>
    <xdr:from>
      <xdr:col>7</xdr:col>
      <xdr:colOff>571500</xdr:colOff>
      <xdr:row>39</xdr:row>
      <xdr:rowOff>85725</xdr:rowOff>
    </xdr:from>
    <xdr:to>
      <xdr:col>7</xdr:col>
      <xdr:colOff>714375</xdr:colOff>
      <xdr:row>39</xdr:row>
      <xdr:rowOff>114300</xdr:rowOff>
    </xdr:to>
    <xdr:sp macro="" textlink="">
      <xdr:nvSpPr>
        <xdr:cNvPr id="61028" name="Freeform 641">
          <a:extLst>
            <a:ext uri="{FF2B5EF4-FFF2-40B4-BE49-F238E27FC236}">
              <a16:creationId xmlns:a16="http://schemas.microsoft.com/office/drawing/2014/main" id="{00000000-0008-0000-0200-000064EE0000}"/>
            </a:ext>
          </a:extLst>
        </xdr:cNvPr>
        <xdr:cNvSpPr>
          <a:spLocks/>
        </xdr:cNvSpPr>
      </xdr:nvSpPr>
      <xdr:spPr bwMode="auto">
        <a:xfrm>
          <a:off x="7000875" y="8248650"/>
          <a:ext cx="142875" cy="28575"/>
        </a:xfrm>
        <a:custGeom>
          <a:avLst/>
          <a:gdLst>
            <a:gd name="T0" fmla="*/ 0 w 15"/>
            <a:gd name="T1" fmla="*/ 2147483647 h 3"/>
            <a:gd name="T2" fmla="*/ 2147483647 w 15"/>
            <a:gd name="T3" fmla="*/ 2147483647 h 3"/>
            <a:gd name="T4" fmla="*/ 2147483647 w 15"/>
            <a:gd name="T5" fmla="*/ 2147483647 h 3"/>
            <a:gd name="T6" fmla="*/ 2147483647 w 15"/>
            <a:gd name="T7" fmla="*/ 0 h 3"/>
            <a:gd name="T8" fmla="*/ 0 60000 65536"/>
            <a:gd name="T9" fmla="*/ 0 60000 65536"/>
            <a:gd name="T10" fmla="*/ 0 60000 65536"/>
            <a:gd name="T11" fmla="*/ 0 60000 65536"/>
            <a:gd name="T12" fmla="*/ 0 w 15"/>
            <a:gd name="T13" fmla="*/ 0 h 3"/>
            <a:gd name="T14" fmla="*/ 15 w 15"/>
            <a:gd name="T15" fmla="*/ 3 h 3"/>
          </a:gdLst>
          <a:ahLst/>
          <a:cxnLst>
            <a:cxn ang="T8">
              <a:pos x="T0" y="T1"/>
            </a:cxn>
            <a:cxn ang="T9">
              <a:pos x="T2" y="T3"/>
            </a:cxn>
            <a:cxn ang="T10">
              <a:pos x="T4" y="T5"/>
            </a:cxn>
            <a:cxn ang="T11">
              <a:pos x="T6" y="T7"/>
            </a:cxn>
          </a:cxnLst>
          <a:rect l="T12" t="T13" r="T14" b="T15"/>
          <a:pathLst>
            <a:path w="15" h="3">
              <a:moveTo>
                <a:pt x="0" y="1"/>
              </a:moveTo>
              <a:cubicBezTo>
                <a:pt x="1" y="2"/>
                <a:pt x="3" y="3"/>
                <a:pt x="5" y="3"/>
              </a:cubicBezTo>
              <a:cubicBezTo>
                <a:pt x="7" y="3"/>
                <a:pt x="9" y="3"/>
                <a:pt x="11" y="2"/>
              </a:cubicBezTo>
              <a:cubicBezTo>
                <a:pt x="13" y="1"/>
                <a:pt x="14" y="0"/>
                <a:pt x="15" y="0"/>
              </a:cubicBezTo>
            </a:path>
          </a:pathLst>
        </a:custGeom>
        <a:noFill/>
        <a:ln w="3175" cap="flat" cmpd="sng">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561975</xdr:colOff>
      <xdr:row>13</xdr:row>
      <xdr:rowOff>190500</xdr:rowOff>
    </xdr:from>
    <xdr:to>
      <xdr:col>5</xdr:col>
      <xdr:colOff>628650</xdr:colOff>
      <xdr:row>13</xdr:row>
      <xdr:rowOff>190500</xdr:rowOff>
    </xdr:to>
    <xdr:sp macro="" textlink="">
      <xdr:nvSpPr>
        <xdr:cNvPr id="61029" name="Line 642">
          <a:extLst>
            <a:ext uri="{FF2B5EF4-FFF2-40B4-BE49-F238E27FC236}">
              <a16:creationId xmlns:a16="http://schemas.microsoft.com/office/drawing/2014/main" id="{00000000-0008-0000-0200-000065EE0000}"/>
            </a:ext>
          </a:extLst>
        </xdr:cNvPr>
        <xdr:cNvSpPr>
          <a:spLocks noChangeShapeType="1"/>
        </xdr:cNvSpPr>
      </xdr:nvSpPr>
      <xdr:spPr bwMode="auto">
        <a:xfrm>
          <a:off x="5067300" y="3181350"/>
          <a:ext cx="66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666750</xdr:colOff>
      <xdr:row>56</xdr:row>
      <xdr:rowOff>0</xdr:rowOff>
    </xdr:from>
    <xdr:to>
      <xdr:col>6</xdr:col>
      <xdr:colOff>885825</xdr:colOff>
      <xdr:row>56</xdr:row>
      <xdr:rowOff>0</xdr:rowOff>
    </xdr:to>
    <xdr:sp macro="" textlink="">
      <xdr:nvSpPr>
        <xdr:cNvPr id="61030" name="Line 644">
          <a:extLst>
            <a:ext uri="{FF2B5EF4-FFF2-40B4-BE49-F238E27FC236}">
              <a16:creationId xmlns:a16="http://schemas.microsoft.com/office/drawing/2014/main" id="{00000000-0008-0000-0200-000066EE0000}"/>
            </a:ext>
          </a:extLst>
        </xdr:cNvPr>
        <xdr:cNvSpPr>
          <a:spLocks noChangeShapeType="1"/>
        </xdr:cNvSpPr>
      </xdr:nvSpPr>
      <xdr:spPr bwMode="auto">
        <a:xfrm>
          <a:off x="5172075" y="11391900"/>
          <a:ext cx="11811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2700">
              <a:solidFill>
                <a:srgbClr val="000000"/>
              </a:solidFill>
              <a:prstDash val="dash"/>
              <a:round/>
              <a:headEnd/>
              <a:tailEnd/>
            </a14:hiddenLine>
          </a:ext>
        </a:extLst>
      </xdr:spPr>
    </xdr:sp>
    <xdr:clientData/>
  </xdr:twoCellAnchor>
  <xdr:twoCellAnchor>
    <xdr:from>
      <xdr:col>5</xdr:col>
      <xdr:colOff>695325</xdr:colOff>
      <xdr:row>55</xdr:row>
      <xdr:rowOff>171450</xdr:rowOff>
    </xdr:from>
    <xdr:to>
      <xdr:col>6</xdr:col>
      <xdr:colOff>904875</xdr:colOff>
      <xdr:row>55</xdr:row>
      <xdr:rowOff>171450</xdr:rowOff>
    </xdr:to>
    <xdr:sp macro="" textlink="">
      <xdr:nvSpPr>
        <xdr:cNvPr id="61031" name="Line 645">
          <a:extLst>
            <a:ext uri="{FF2B5EF4-FFF2-40B4-BE49-F238E27FC236}">
              <a16:creationId xmlns:a16="http://schemas.microsoft.com/office/drawing/2014/main" id="{00000000-0008-0000-0200-000067EE0000}"/>
            </a:ext>
          </a:extLst>
        </xdr:cNvPr>
        <xdr:cNvSpPr>
          <a:spLocks noChangeShapeType="1"/>
        </xdr:cNvSpPr>
      </xdr:nvSpPr>
      <xdr:spPr bwMode="auto">
        <a:xfrm>
          <a:off x="5200650" y="11372850"/>
          <a:ext cx="11715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2700">
              <a:solidFill>
                <a:srgbClr val="000000"/>
              </a:solidFill>
              <a:prstDash val="dash"/>
              <a:round/>
              <a:headEnd/>
              <a:tailEnd/>
            </a14:hiddenLine>
          </a:ext>
        </a:extLst>
      </xdr:spPr>
    </xdr:sp>
    <xdr:clientData/>
  </xdr:twoCellAnchor>
  <xdr:twoCellAnchor>
    <xdr:from>
      <xdr:col>7</xdr:col>
      <xdr:colOff>885825</xdr:colOff>
      <xdr:row>56</xdr:row>
      <xdr:rowOff>0</xdr:rowOff>
    </xdr:from>
    <xdr:to>
      <xdr:col>9</xdr:col>
      <xdr:colOff>361950</xdr:colOff>
      <xdr:row>56</xdr:row>
      <xdr:rowOff>0</xdr:rowOff>
    </xdr:to>
    <xdr:sp macro="" textlink="">
      <xdr:nvSpPr>
        <xdr:cNvPr id="61032" name="Line 646">
          <a:extLst>
            <a:ext uri="{FF2B5EF4-FFF2-40B4-BE49-F238E27FC236}">
              <a16:creationId xmlns:a16="http://schemas.microsoft.com/office/drawing/2014/main" id="{00000000-0008-0000-0200-000068EE0000}"/>
            </a:ext>
          </a:extLst>
        </xdr:cNvPr>
        <xdr:cNvSpPr>
          <a:spLocks noChangeShapeType="1"/>
        </xdr:cNvSpPr>
      </xdr:nvSpPr>
      <xdr:spPr bwMode="auto">
        <a:xfrm>
          <a:off x="7315200" y="11391900"/>
          <a:ext cx="1400175" cy="0"/>
        </a:xfrm>
        <a:prstGeom prst="line">
          <a:avLst/>
        </a:prstGeom>
        <a:noFill/>
        <a:ln w="1270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7</xdr:col>
      <xdr:colOff>352425</xdr:colOff>
      <xdr:row>57</xdr:row>
      <xdr:rowOff>76200</xdr:rowOff>
    </xdr:from>
    <xdr:to>
      <xdr:col>9</xdr:col>
      <xdr:colOff>361950</xdr:colOff>
      <xdr:row>57</xdr:row>
      <xdr:rowOff>76200</xdr:rowOff>
    </xdr:to>
    <xdr:sp macro="" textlink="">
      <xdr:nvSpPr>
        <xdr:cNvPr id="61033" name="Line 647">
          <a:extLst>
            <a:ext uri="{FF2B5EF4-FFF2-40B4-BE49-F238E27FC236}">
              <a16:creationId xmlns:a16="http://schemas.microsoft.com/office/drawing/2014/main" id="{00000000-0008-0000-0200-000069EE0000}"/>
            </a:ext>
          </a:extLst>
        </xdr:cNvPr>
        <xdr:cNvSpPr>
          <a:spLocks noChangeShapeType="1"/>
        </xdr:cNvSpPr>
      </xdr:nvSpPr>
      <xdr:spPr bwMode="auto">
        <a:xfrm>
          <a:off x="6781800" y="11658600"/>
          <a:ext cx="1933575" cy="0"/>
        </a:xfrm>
        <a:prstGeom prst="line">
          <a:avLst/>
        </a:prstGeom>
        <a:noFill/>
        <a:ln w="1270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685800</xdr:colOff>
      <xdr:row>55</xdr:row>
      <xdr:rowOff>171450</xdr:rowOff>
    </xdr:from>
    <xdr:to>
      <xdr:col>6</xdr:col>
      <xdr:colOff>904875</xdr:colOff>
      <xdr:row>55</xdr:row>
      <xdr:rowOff>171450</xdr:rowOff>
    </xdr:to>
    <xdr:sp macro="" textlink="">
      <xdr:nvSpPr>
        <xdr:cNvPr id="61034" name="Line 648">
          <a:extLst>
            <a:ext uri="{FF2B5EF4-FFF2-40B4-BE49-F238E27FC236}">
              <a16:creationId xmlns:a16="http://schemas.microsoft.com/office/drawing/2014/main" id="{00000000-0008-0000-0200-00006AEE0000}"/>
            </a:ext>
          </a:extLst>
        </xdr:cNvPr>
        <xdr:cNvSpPr>
          <a:spLocks noChangeShapeType="1"/>
        </xdr:cNvSpPr>
      </xdr:nvSpPr>
      <xdr:spPr bwMode="auto">
        <a:xfrm>
          <a:off x="5191125" y="11372850"/>
          <a:ext cx="1181100" cy="0"/>
        </a:xfrm>
        <a:prstGeom prst="line">
          <a:avLst/>
        </a:prstGeom>
        <a:noFill/>
        <a:ln w="1270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504825</xdr:colOff>
      <xdr:row>58</xdr:row>
      <xdr:rowOff>0</xdr:rowOff>
    </xdr:from>
    <xdr:to>
      <xdr:col>6</xdr:col>
      <xdr:colOff>923925</xdr:colOff>
      <xdr:row>58</xdr:row>
      <xdr:rowOff>0</xdr:rowOff>
    </xdr:to>
    <xdr:sp macro="" textlink="">
      <xdr:nvSpPr>
        <xdr:cNvPr id="61035" name="Line 649">
          <a:extLst>
            <a:ext uri="{FF2B5EF4-FFF2-40B4-BE49-F238E27FC236}">
              <a16:creationId xmlns:a16="http://schemas.microsoft.com/office/drawing/2014/main" id="{00000000-0008-0000-0200-00006BEE0000}"/>
            </a:ext>
          </a:extLst>
        </xdr:cNvPr>
        <xdr:cNvSpPr>
          <a:spLocks noChangeShapeType="1"/>
        </xdr:cNvSpPr>
      </xdr:nvSpPr>
      <xdr:spPr bwMode="auto">
        <a:xfrm>
          <a:off x="5010150" y="11763375"/>
          <a:ext cx="1381125" cy="0"/>
        </a:xfrm>
        <a:prstGeom prst="line">
          <a:avLst/>
        </a:prstGeom>
        <a:noFill/>
        <a:ln w="1270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533400</xdr:colOff>
      <xdr:row>60</xdr:row>
      <xdr:rowOff>0</xdr:rowOff>
    </xdr:from>
    <xdr:to>
      <xdr:col>6</xdr:col>
      <xdr:colOff>904875</xdr:colOff>
      <xdr:row>60</xdr:row>
      <xdr:rowOff>0</xdr:rowOff>
    </xdr:to>
    <xdr:sp macro="" textlink="">
      <xdr:nvSpPr>
        <xdr:cNvPr id="61036" name="Line 650">
          <a:extLst>
            <a:ext uri="{FF2B5EF4-FFF2-40B4-BE49-F238E27FC236}">
              <a16:creationId xmlns:a16="http://schemas.microsoft.com/office/drawing/2014/main" id="{00000000-0008-0000-0200-00006CEE0000}"/>
            </a:ext>
          </a:extLst>
        </xdr:cNvPr>
        <xdr:cNvSpPr>
          <a:spLocks noChangeShapeType="1"/>
        </xdr:cNvSpPr>
      </xdr:nvSpPr>
      <xdr:spPr bwMode="auto">
        <a:xfrm>
          <a:off x="5038725" y="12106275"/>
          <a:ext cx="1333500" cy="0"/>
        </a:xfrm>
        <a:prstGeom prst="line">
          <a:avLst/>
        </a:prstGeom>
        <a:noFill/>
        <a:ln w="1270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61</xdr:row>
      <xdr:rowOff>142875</xdr:rowOff>
    </xdr:from>
    <xdr:to>
      <xdr:col>6</xdr:col>
      <xdr:colOff>904875</xdr:colOff>
      <xdr:row>61</xdr:row>
      <xdr:rowOff>142875</xdr:rowOff>
    </xdr:to>
    <xdr:sp macro="" textlink="">
      <xdr:nvSpPr>
        <xdr:cNvPr id="61037" name="Line 651">
          <a:extLst>
            <a:ext uri="{FF2B5EF4-FFF2-40B4-BE49-F238E27FC236}">
              <a16:creationId xmlns:a16="http://schemas.microsoft.com/office/drawing/2014/main" id="{00000000-0008-0000-0200-00006DEE0000}"/>
            </a:ext>
          </a:extLst>
        </xdr:cNvPr>
        <xdr:cNvSpPr>
          <a:spLocks noChangeShapeType="1"/>
        </xdr:cNvSpPr>
      </xdr:nvSpPr>
      <xdr:spPr bwMode="auto">
        <a:xfrm>
          <a:off x="5143500" y="12420600"/>
          <a:ext cx="1228725" cy="0"/>
        </a:xfrm>
        <a:prstGeom prst="line">
          <a:avLst/>
        </a:prstGeom>
        <a:noFill/>
        <a:ln w="1270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7</xdr:col>
      <xdr:colOff>333375</xdr:colOff>
      <xdr:row>58</xdr:row>
      <xdr:rowOff>142875</xdr:rowOff>
    </xdr:from>
    <xdr:to>
      <xdr:col>9</xdr:col>
      <xdr:colOff>371475</xdr:colOff>
      <xdr:row>58</xdr:row>
      <xdr:rowOff>142875</xdr:rowOff>
    </xdr:to>
    <xdr:sp macro="" textlink="">
      <xdr:nvSpPr>
        <xdr:cNvPr id="61038" name="Line 652">
          <a:extLst>
            <a:ext uri="{FF2B5EF4-FFF2-40B4-BE49-F238E27FC236}">
              <a16:creationId xmlns:a16="http://schemas.microsoft.com/office/drawing/2014/main" id="{00000000-0008-0000-0200-00006EEE0000}"/>
            </a:ext>
          </a:extLst>
        </xdr:cNvPr>
        <xdr:cNvSpPr>
          <a:spLocks noChangeShapeType="1"/>
        </xdr:cNvSpPr>
      </xdr:nvSpPr>
      <xdr:spPr bwMode="auto">
        <a:xfrm>
          <a:off x="6762750" y="11906250"/>
          <a:ext cx="1962150" cy="0"/>
        </a:xfrm>
        <a:prstGeom prst="line">
          <a:avLst/>
        </a:prstGeom>
        <a:noFill/>
        <a:ln w="1270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161925</xdr:rowOff>
    </xdr:from>
    <xdr:to>
      <xdr:col>5</xdr:col>
      <xdr:colOff>695325</xdr:colOff>
      <xdr:row>56</xdr:row>
      <xdr:rowOff>9525</xdr:rowOff>
    </xdr:to>
    <xdr:sp macro="" textlink="">
      <xdr:nvSpPr>
        <xdr:cNvPr id="6797" name="Text Box 653">
          <a:extLst>
            <a:ext uri="{FF2B5EF4-FFF2-40B4-BE49-F238E27FC236}">
              <a16:creationId xmlns:a16="http://schemas.microsoft.com/office/drawing/2014/main" id="{00000000-0008-0000-0200-00008D1A0000}"/>
            </a:ext>
          </a:extLst>
        </xdr:cNvPr>
        <xdr:cNvSpPr txBox="1">
          <a:spLocks noChangeArrowheads="1"/>
        </xdr:cNvSpPr>
      </xdr:nvSpPr>
      <xdr:spPr bwMode="auto">
        <a:xfrm>
          <a:off x="4505325" y="11172825"/>
          <a:ext cx="695325" cy="228600"/>
        </a:xfrm>
        <a:prstGeom prst="rect">
          <a:avLst/>
        </a:prstGeom>
        <a:noFill/>
        <a:ln w="12700">
          <a:noFill/>
          <a:prstDash val="dash"/>
          <a:miter lim="800000"/>
          <a:headEnd/>
          <a:tailEnd/>
        </a:ln>
        <a:effec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Designed</a:t>
          </a:r>
          <a:r>
            <a:rPr lang="en-US" sz="1200" b="0" i="0" u="none" strike="noStrike" baseline="0">
              <a:solidFill>
                <a:srgbClr val="000000"/>
              </a:solidFill>
              <a:latin typeface="Arial"/>
              <a:cs typeface="Arial"/>
            </a:rPr>
            <a:t>:</a:t>
          </a:r>
        </a:p>
      </xdr:txBody>
    </xdr:sp>
    <xdr:clientData/>
  </xdr:twoCellAnchor>
  <xdr:twoCellAnchor>
    <xdr:from>
      <xdr:col>5</xdr:col>
      <xdr:colOff>9525</xdr:colOff>
      <xdr:row>60</xdr:row>
      <xdr:rowOff>123825</xdr:rowOff>
    </xdr:from>
    <xdr:to>
      <xdr:col>5</xdr:col>
      <xdr:colOff>704850</xdr:colOff>
      <xdr:row>62</xdr:row>
      <xdr:rowOff>9525</xdr:rowOff>
    </xdr:to>
    <xdr:sp macro="" textlink="">
      <xdr:nvSpPr>
        <xdr:cNvPr id="6798" name="Text Box 654">
          <a:extLst>
            <a:ext uri="{FF2B5EF4-FFF2-40B4-BE49-F238E27FC236}">
              <a16:creationId xmlns:a16="http://schemas.microsoft.com/office/drawing/2014/main" id="{00000000-0008-0000-0200-00008E1A0000}"/>
            </a:ext>
          </a:extLst>
        </xdr:cNvPr>
        <xdr:cNvSpPr txBox="1">
          <a:spLocks noChangeArrowheads="1"/>
        </xdr:cNvSpPr>
      </xdr:nvSpPr>
      <xdr:spPr bwMode="auto">
        <a:xfrm>
          <a:off x="4514850" y="12230100"/>
          <a:ext cx="695325" cy="228600"/>
        </a:xfrm>
        <a:prstGeom prst="rect">
          <a:avLst/>
        </a:prstGeom>
        <a:noFill/>
        <a:ln w="12700">
          <a:noFill/>
          <a:prstDash val="dash"/>
          <a:miter lim="800000"/>
          <a:headEnd/>
          <a:tailEnd/>
        </a:ln>
        <a:effec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Checked:Designed</a:t>
          </a:r>
          <a:r>
            <a:rPr lang="en-US" sz="1200" b="0" i="0" u="none" strike="noStrike" baseline="0">
              <a:solidFill>
                <a:srgbClr val="000000"/>
              </a:solidFill>
              <a:latin typeface="Arial"/>
              <a:cs typeface="Arial"/>
            </a:rPr>
            <a:t>:</a:t>
          </a:r>
        </a:p>
      </xdr:txBody>
    </xdr:sp>
    <xdr:clientData/>
  </xdr:twoCellAnchor>
  <xdr:twoCellAnchor>
    <xdr:from>
      <xdr:col>6</xdr:col>
      <xdr:colOff>952500</xdr:colOff>
      <xdr:row>56</xdr:row>
      <xdr:rowOff>76200</xdr:rowOff>
    </xdr:from>
    <xdr:to>
      <xdr:col>7</xdr:col>
      <xdr:colOff>685800</xdr:colOff>
      <xdr:row>57</xdr:row>
      <xdr:rowOff>114300</xdr:rowOff>
    </xdr:to>
    <xdr:sp macro="" textlink="">
      <xdr:nvSpPr>
        <xdr:cNvPr id="6799" name="Text Box 655">
          <a:extLst>
            <a:ext uri="{FF2B5EF4-FFF2-40B4-BE49-F238E27FC236}">
              <a16:creationId xmlns:a16="http://schemas.microsoft.com/office/drawing/2014/main" id="{00000000-0008-0000-0200-00008F1A0000}"/>
            </a:ext>
          </a:extLst>
        </xdr:cNvPr>
        <xdr:cNvSpPr txBox="1">
          <a:spLocks noChangeArrowheads="1"/>
        </xdr:cNvSpPr>
      </xdr:nvSpPr>
      <xdr:spPr bwMode="auto">
        <a:xfrm>
          <a:off x="6419850" y="11468100"/>
          <a:ext cx="695325" cy="228600"/>
        </a:xfrm>
        <a:prstGeom prst="rect">
          <a:avLst/>
        </a:prstGeom>
        <a:noFill/>
        <a:ln w="12700">
          <a:noFill/>
          <a:prstDash val="dash"/>
          <a:miter lim="800000"/>
          <a:headEnd/>
          <a:tailEnd/>
        </a:ln>
        <a:effec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Title:</a:t>
          </a:r>
        </a:p>
      </xdr:txBody>
    </xdr:sp>
    <xdr:clientData/>
  </xdr:twoCellAnchor>
  <mc:AlternateContent xmlns:mc="http://schemas.openxmlformats.org/markup-compatibility/2006">
    <mc:Choice xmlns:a14="http://schemas.microsoft.com/office/drawing/2010/main" Requires="a14">
      <xdr:twoCellAnchor>
        <xdr:from>
          <xdr:col>0</xdr:col>
          <xdr:colOff>0</xdr:colOff>
          <xdr:row>0</xdr:row>
          <xdr:rowOff>9525</xdr:rowOff>
        </xdr:from>
        <xdr:to>
          <xdr:col>1</xdr:col>
          <xdr:colOff>504825</xdr:colOff>
          <xdr:row>0</xdr:row>
          <xdr:rowOff>304800</xdr:rowOff>
        </xdr:to>
        <xdr:sp macro="" textlink="">
          <xdr:nvSpPr>
            <xdr:cNvPr id="6744" name="Button 600" hidden="1">
              <a:extLst>
                <a:ext uri="{63B3BB69-23CF-44E3-9099-C40C66FF867C}">
                  <a14:compatExt spid="_x0000_s6744"/>
                </a:ext>
                <a:ext uri="{FF2B5EF4-FFF2-40B4-BE49-F238E27FC236}">
                  <a16:creationId xmlns:a16="http://schemas.microsoft.com/office/drawing/2014/main" id="{00000000-0008-0000-0200-0000581A0000}"/>
                </a:ext>
              </a:extLst>
            </xdr:cNvPr>
            <xdr:cNvSpPr/>
          </xdr:nvSpPr>
          <xdr:spPr bwMode="auto">
            <a:xfrm>
              <a:off x="0" y="0"/>
              <a:ext cx="0" cy="0"/>
            </a:xfrm>
            <a:prstGeom prst="rect">
              <a:avLst/>
            </a:prstGeom>
            <a:noFill/>
            <a:ln>
              <a:noFill/>
            </a:ln>
            <a:extLst>
              <a:ext uri="{91240B29-F687-4F45-9708-019B960494DF}">
                <a14:hiddenLine w="12700">
                  <a:noFill/>
                  <a:prstDash val="dash"/>
                  <a:miter lim="800000"/>
                  <a:headEnd/>
                  <a:tailEnd/>
                </a14:hiddenLine>
              </a:ext>
            </a:extLst>
          </xdr:spPr>
          <xdr:txBody>
            <a:bodyPr vertOverflow="clip" wrap="square" lIns="36576" tIns="32004" rIns="36576" bIns="32004" anchor="ctr" upright="1"/>
            <a:lstStyle/>
            <a:p>
              <a:pPr algn="ctr" rtl="0">
                <a:defRPr sz="1000"/>
              </a:pPr>
              <a:r>
                <a:rPr lang="en-US" sz="1400" b="1" i="1" u="none" strike="noStrike" baseline="0">
                  <a:solidFill>
                    <a:srgbClr val="FF0000"/>
                  </a:solidFill>
                  <a:latin typeface="Arial"/>
                  <a:cs typeface="Arial"/>
                </a:rPr>
                <a:t>Print Plan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666750</xdr:colOff>
          <xdr:row>0</xdr:row>
          <xdr:rowOff>0</xdr:rowOff>
        </xdr:from>
        <xdr:to>
          <xdr:col>10</xdr:col>
          <xdr:colOff>447675</xdr:colOff>
          <xdr:row>1</xdr:row>
          <xdr:rowOff>0</xdr:rowOff>
        </xdr:to>
        <xdr:sp macro="" textlink="">
          <xdr:nvSpPr>
            <xdr:cNvPr id="6787" name="Button 643" hidden="1">
              <a:extLst>
                <a:ext uri="{63B3BB69-23CF-44E3-9099-C40C66FF867C}">
                  <a14:compatExt spid="_x0000_s6787"/>
                </a:ext>
                <a:ext uri="{FF2B5EF4-FFF2-40B4-BE49-F238E27FC236}">
                  <a16:creationId xmlns:a16="http://schemas.microsoft.com/office/drawing/2014/main" id="{00000000-0008-0000-0200-0000831A0000}"/>
                </a:ext>
              </a:extLst>
            </xdr:cNvPr>
            <xdr:cNvSpPr/>
          </xdr:nvSpPr>
          <xdr:spPr bwMode="auto">
            <a:xfrm>
              <a:off x="0" y="0"/>
              <a:ext cx="0" cy="0"/>
            </a:xfrm>
            <a:prstGeom prst="rect">
              <a:avLst/>
            </a:prstGeom>
            <a:noFill/>
            <a:ln>
              <a:noFill/>
            </a:ln>
            <a:extLst>
              <a:ext uri="{91240B29-F687-4F45-9708-019B960494DF}">
                <a14:hiddenLine w="12700">
                  <a:noFill/>
                  <a:prstDash val="dash"/>
                  <a:miter lim="800000"/>
                  <a:headEnd/>
                  <a:tailEnd/>
                </a14:hiddenLine>
              </a:ext>
            </a:extLst>
          </xdr:spPr>
          <xdr:txBody>
            <a:bodyPr vertOverflow="clip" wrap="square" lIns="36576" tIns="32004" rIns="36576" bIns="32004" anchor="ctr" upright="1"/>
            <a:lstStyle/>
            <a:p>
              <a:pPr algn="ctr" rtl="0">
                <a:defRPr sz="1000"/>
              </a:pPr>
              <a:r>
                <a:rPr lang="en-US" sz="1400" b="1" i="1" u="none" strike="noStrike" baseline="0">
                  <a:solidFill>
                    <a:srgbClr val="0000FF"/>
                  </a:solidFill>
                  <a:latin typeface="Arial"/>
                  <a:cs typeface="Arial"/>
                </a:rPr>
                <a:t>Instructions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xdr:col>
      <xdr:colOff>523875</xdr:colOff>
      <xdr:row>54</xdr:row>
      <xdr:rowOff>133350</xdr:rowOff>
    </xdr:from>
    <xdr:to>
      <xdr:col>2</xdr:col>
      <xdr:colOff>762000</xdr:colOff>
      <xdr:row>54</xdr:row>
      <xdr:rowOff>133350</xdr:rowOff>
    </xdr:to>
    <xdr:sp macro="" textlink="">
      <xdr:nvSpPr>
        <xdr:cNvPr id="57687" name="Line 6">
          <a:extLst>
            <a:ext uri="{FF2B5EF4-FFF2-40B4-BE49-F238E27FC236}">
              <a16:creationId xmlns:a16="http://schemas.microsoft.com/office/drawing/2014/main" id="{00000000-0008-0000-0300-000057E10000}"/>
            </a:ext>
          </a:extLst>
        </xdr:cNvPr>
        <xdr:cNvSpPr>
          <a:spLocks noChangeShapeType="1"/>
        </xdr:cNvSpPr>
      </xdr:nvSpPr>
      <xdr:spPr bwMode="auto">
        <a:xfrm>
          <a:off x="2085975" y="11515725"/>
          <a:ext cx="238125" cy="0"/>
        </a:xfrm>
        <a:prstGeom prst="line">
          <a:avLst/>
        </a:prstGeom>
        <a:noFill/>
        <a:ln w="3175">
          <a:solidFill>
            <a:srgbClr val="000000"/>
          </a:solidFill>
          <a:round/>
          <a:headEnd/>
          <a:tailEnd type="stealth" w="sm" len="med"/>
        </a:ln>
        <a:extLst>
          <a:ext uri="{909E8E84-426E-40DD-AFC4-6F175D3DCCD1}">
            <a14:hiddenFill xmlns:a14="http://schemas.microsoft.com/office/drawing/2010/main">
              <a:noFill/>
            </a14:hiddenFill>
          </a:ext>
        </a:extLst>
      </xdr:spPr>
    </xdr:sp>
    <xdr:clientData/>
  </xdr:twoCellAnchor>
  <xdr:twoCellAnchor>
    <xdr:from>
      <xdr:col>5</xdr:col>
      <xdr:colOff>257175</xdr:colOff>
      <xdr:row>40</xdr:row>
      <xdr:rowOff>228600</xdr:rowOff>
    </xdr:from>
    <xdr:to>
      <xdr:col>7</xdr:col>
      <xdr:colOff>276225</xdr:colOff>
      <xdr:row>41</xdr:row>
      <xdr:rowOff>200025</xdr:rowOff>
    </xdr:to>
    <xdr:sp macro="" textlink="">
      <xdr:nvSpPr>
        <xdr:cNvPr id="2059" name="Text Box 11">
          <a:extLst>
            <a:ext uri="{FF2B5EF4-FFF2-40B4-BE49-F238E27FC236}">
              <a16:creationId xmlns:a16="http://schemas.microsoft.com/office/drawing/2014/main" id="{00000000-0008-0000-0300-00000B080000}"/>
            </a:ext>
          </a:extLst>
        </xdr:cNvPr>
        <xdr:cNvSpPr txBox="1">
          <a:spLocks noChangeArrowheads="1"/>
        </xdr:cNvSpPr>
      </xdr:nvSpPr>
      <xdr:spPr bwMode="auto">
        <a:xfrm>
          <a:off x="4162425" y="8429625"/>
          <a:ext cx="1581150" cy="209550"/>
        </a:xfrm>
        <a:prstGeom prst="rect">
          <a:avLst/>
        </a:prstGeom>
        <a:solidFill>
          <a:srgbClr val="FFFFFF"/>
        </a:solidFill>
        <a:ln w="12700">
          <a:noFill/>
          <a:prstDash val="dash"/>
          <a:miter lim="800000"/>
          <a:headEnd/>
          <a:tailEnd/>
        </a:ln>
        <a:effec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(Capacity in channel)</a:t>
          </a:r>
        </a:p>
      </xdr:txBody>
    </xdr:sp>
    <xdr:clientData/>
  </xdr:twoCellAnchor>
  <xdr:twoCellAnchor>
    <xdr:from>
      <xdr:col>5</xdr:col>
      <xdr:colOff>257175</xdr:colOff>
      <xdr:row>36</xdr:row>
      <xdr:rowOff>171450</xdr:rowOff>
    </xdr:from>
    <xdr:to>
      <xdr:col>6</xdr:col>
      <xdr:colOff>704850</xdr:colOff>
      <xdr:row>37</xdr:row>
      <xdr:rowOff>200025</xdr:rowOff>
    </xdr:to>
    <xdr:sp macro="" textlink="">
      <xdr:nvSpPr>
        <xdr:cNvPr id="2055" name="Text Box 7">
          <a:extLst>
            <a:ext uri="{FF2B5EF4-FFF2-40B4-BE49-F238E27FC236}">
              <a16:creationId xmlns:a16="http://schemas.microsoft.com/office/drawing/2014/main" id="{00000000-0008-0000-0300-000007080000}"/>
            </a:ext>
          </a:extLst>
        </xdr:cNvPr>
        <xdr:cNvSpPr txBox="1">
          <a:spLocks noChangeArrowheads="1"/>
        </xdr:cNvSpPr>
      </xdr:nvSpPr>
      <xdr:spPr bwMode="auto">
        <a:xfrm>
          <a:off x="4162425" y="7591425"/>
          <a:ext cx="1228725" cy="209550"/>
        </a:xfrm>
        <a:prstGeom prst="rect">
          <a:avLst/>
        </a:prstGeom>
        <a:solidFill>
          <a:srgbClr val="FFFFFF"/>
        </a:solidFill>
        <a:ln w="12700">
          <a:noFill/>
          <a:prstDash val="dash"/>
          <a:miter lim="800000"/>
          <a:headEnd/>
          <a:tailEnd/>
        </a:ln>
        <a:effec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(Weir head)</a:t>
          </a:r>
        </a:p>
      </xdr:txBody>
    </xdr:sp>
    <xdr:clientData/>
  </xdr:twoCellAnchor>
  <xdr:twoCellAnchor>
    <xdr:from>
      <xdr:col>5</xdr:col>
      <xdr:colOff>266700</xdr:colOff>
      <xdr:row>37</xdr:row>
      <xdr:rowOff>190500</xdr:rowOff>
    </xdr:from>
    <xdr:to>
      <xdr:col>7</xdr:col>
      <xdr:colOff>352425</xdr:colOff>
      <xdr:row>38</xdr:row>
      <xdr:rowOff>161925</xdr:rowOff>
    </xdr:to>
    <xdr:sp macro="" textlink="">
      <xdr:nvSpPr>
        <xdr:cNvPr id="2056" name="Text Box 8">
          <a:extLst>
            <a:ext uri="{FF2B5EF4-FFF2-40B4-BE49-F238E27FC236}">
              <a16:creationId xmlns:a16="http://schemas.microsoft.com/office/drawing/2014/main" id="{00000000-0008-0000-0300-000008080000}"/>
            </a:ext>
          </a:extLst>
        </xdr:cNvPr>
        <xdr:cNvSpPr txBox="1">
          <a:spLocks noChangeArrowheads="1"/>
        </xdr:cNvSpPr>
      </xdr:nvSpPr>
      <xdr:spPr bwMode="auto">
        <a:xfrm>
          <a:off x="4171950" y="7791450"/>
          <a:ext cx="1647825" cy="180975"/>
        </a:xfrm>
        <a:prstGeom prst="rect">
          <a:avLst/>
        </a:prstGeom>
        <a:solidFill>
          <a:srgbClr val="FFFFFF"/>
        </a:solidFill>
        <a:ln w="12700">
          <a:noFill/>
          <a:prstDash val="dash"/>
          <a:miter lim="800000"/>
          <a:headEnd/>
          <a:tailEnd/>
        </a:ln>
        <a:effec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(Flow area in channel)</a:t>
          </a:r>
        </a:p>
      </xdr:txBody>
    </xdr:sp>
    <xdr:clientData/>
  </xdr:twoCellAnchor>
  <xdr:twoCellAnchor>
    <xdr:from>
      <xdr:col>5</xdr:col>
      <xdr:colOff>266700</xdr:colOff>
      <xdr:row>39</xdr:row>
      <xdr:rowOff>0</xdr:rowOff>
    </xdr:from>
    <xdr:to>
      <xdr:col>7</xdr:col>
      <xdr:colOff>190500</xdr:colOff>
      <xdr:row>40</xdr:row>
      <xdr:rowOff>0</xdr:rowOff>
    </xdr:to>
    <xdr:sp macro="" textlink="">
      <xdr:nvSpPr>
        <xdr:cNvPr id="2057" name="Text Box 9">
          <a:extLst>
            <a:ext uri="{FF2B5EF4-FFF2-40B4-BE49-F238E27FC236}">
              <a16:creationId xmlns:a16="http://schemas.microsoft.com/office/drawing/2014/main" id="{00000000-0008-0000-0300-000009080000}"/>
            </a:ext>
          </a:extLst>
        </xdr:cNvPr>
        <xdr:cNvSpPr txBox="1">
          <a:spLocks noChangeArrowheads="1"/>
        </xdr:cNvSpPr>
      </xdr:nvSpPr>
      <xdr:spPr bwMode="auto">
        <a:xfrm>
          <a:off x="4171950" y="7991475"/>
          <a:ext cx="1485900" cy="209550"/>
        </a:xfrm>
        <a:prstGeom prst="rect">
          <a:avLst/>
        </a:prstGeom>
        <a:solidFill>
          <a:srgbClr val="FFFFFF"/>
        </a:solidFill>
        <a:ln w="12700">
          <a:noFill/>
          <a:prstDash val="dash"/>
          <a:miter lim="800000"/>
          <a:headEnd/>
          <a:tailEnd/>
        </a:ln>
        <a:effec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(Approach velocity)</a:t>
          </a:r>
        </a:p>
      </xdr:txBody>
    </xdr:sp>
    <xdr:clientData/>
  </xdr:twoCellAnchor>
  <xdr:twoCellAnchor>
    <xdr:from>
      <xdr:col>5</xdr:col>
      <xdr:colOff>257175</xdr:colOff>
      <xdr:row>39</xdr:row>
      <xdr:rowOff>200025</xdr:rowOff>
    </xdr:from>
    <xdr:to>
      <xdr:col>8</xdr:col>
      <xdr:colOff>542925</xdr:colOff>
      <xdr:row>40</xdr:row>
      <xdr:rowOff>228600</xdr:rowOff>
    </xdr:to>
    <xdr:sp macro="" textlink="">
      <xdr:nvSpPr>
        <xdr:cNvPr id="2058" name="Text Box 10">
          <a:extLst>
            <a:ext uri="{FF2B5EF4-FFF2-40B4-BE49-F238E27FC236}">
              <a16:creationId xmlns:a16="http://schemas.microsoft.com/office/drawing/2014/main" id="{00000000-0008-0000-0300-00000A080000}"/>
            </a:ext>
          </a:extLst>
        </xdr:cNvPr>
        <xdr:cNvSpPr txBox="1">
          <a:spLocks noChangeArrowheads="1"/>
        </xdr:cNvSpPr>
      </xdr:nvSpPr>
      <xdr:spPr bwMode="auto">
        <a:xfrm>
          <a:off x="4162425" y="8191500"/>
          <a:ext cx="2628900" cy="238125"/>
        </a:xfrm>
        <a:prstGeom prst="rect">
          <a:avLst/>
        </a:prstGeom>
        <a:solidFill>
          <a:srgbClr val="FFFFFF"/>
        </a:solidFill>
        <a:ln w="12700">
          <a:noFill/>
          <a:prstDash val="dash"/>
          <a:miter lim="800000"/>
          <a:headEnd/>
          <a:tailEnd/>
        </a:ln>
        <a:effec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(Velocity head corresponding to H</a:t>
          </a:r>
          <a:r>
            <a:rPr lang="en-US" sz="1100" b="0" i="0" u="none" strike="noStrike" baseline="-25000">
              <a:solidFill>
                <a:srgbClr val="000000"/>
              </a:solidFill>
              <a:latin typeface="Arial"/>
              <a:cs typeface="Arial"/>
            </a:rPr>
            <a:t>p</a:t>
          </a:r>
          <a:r>
            <a:rPr lang="en-US" sz="1100" b="0" i="0" u="none" strike="noStrike" baseline="0">
              <a:solidFill>
                <a:srgbClr val="000000"/>
              </a:solidFill>
              <a:latin typeface="Arial"/>
              <a:cs typeface="Arial"/>
            </a:rPr>
            <a:t>)</a:t>
          </a:r>
        </a:p>
      </xdr:txBody>
    </xdr:sp>
    <xdr:clientData/>
  </xdr:twoCellAnchor>
  <xdr:twoCellAnchor>
    <xdr:from>
      <xdr:col>5</xdr:col>
      <xdr:colOff>238125</xdr:colOff>
      <xdr:row>46</xdr:row>
      <xdr:rowOff>0</xdr:rowOff>
    </xdr:from>
    <xdr:to>
      <xdr:col>7</xdr:col>
      <xdr:colOff>161925</xdr:colOff>
      <xdr:row>47</xdr:row>
      <xdr:rowOff>0</xdr:rowOff>
    </xdr:to>
    <xdr:sp macro="" textlink="">
      <xdr:nvSpPr>
        <xdr:cNvPr id="2062" name="Text Box 14">
          <a:extLst>
            <a:ext uri="{FF2B5EF4-FFF2-40B4-BE49-F238E27FC236}">
              <a16:creationId xmlns:a16="http://schemas.microsoft.com/office/drawing/2014/main" id="{00000000-0008-0000-0300-00000E080000}"/>
            </a:ext>
          </a:extLst>
        </xdr:cNvPr>
        <xdr:cNvSpPr txBox="1">
          <a:spLocks noChangeArrowheads="1"/>
        </xdr:cNvSpPr>
      </xdr:nvSpPr>
      <xdr:spPr bwMode="auto">
        <a:xfrm>
          <a:off x="4143375" y="9429750"/>
          <a:ext cx="1485900" cy="209550"/>
        </a:xfrm>
        <a:prstGeom prst="rect">
          <a:avLst/>
        </a:prstGeom>
        <a:solidFill>
          <a:srgbClr val="FFFFFF"/>
        </a:solidFill>
        <a:ln w="12700">
          <a:noFill/>
          <a:prstDash val="dash"/>
          <a:miter lim="800000"/>
          <a:headEnd/>
          <a:tailEnd/>
        </a:ln>
        <a:effec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(Approach velocity)</a:t>
          </a:r>
        </a:p>
      </xdr:txBody>
    </xdr:sp>
    <xdr:clientData/>
  </xdr:twoCellAnchor>
  <xdr:twoCellAnchor>
    <xdr:from>
      <xdr:col>5</xdr:col>
      <xdr:colOff>238125</xdr:colOff>
      <xdr:row>46</xdr:row>
      <xdr:rowOff>200025</xdr:rowOff>
    </xdr:from>
    <xdr:to>
      <xdr:col>8</xdr:col>
      <xdr:colOff>190500</xdr:colOff>
      <xdr:row>48</xdr:row>
      <xdr:rowOff>0</xdr:rowOff>
    </xdr:to>
    <xdr:sp macro="" textlink="">
      <xdr:nvSpPr>
        <xdr:cNvPr id="2063" name="Text Box 15">
          <a:extLst>
            <a:ext uri="{FF2B5EF4-FFF2-40B4-BE49-F238E27FC236}">
              <a16:creationId xmlns:a16="http://schemas.microsoft.com/office/drawing/2014/main" id="{00000000-0008-0000-0300-00000F080000}"/>
            </a:ext>
          </a:extLst>
        </xdr:cNvPr>
        <xdr:cNvSpPr txBox="1">
          <a:spLocks noChangeArrowheads="1"/>
        </xdr:cNvSpPr>
      </xdr:nvSpPr>
      <xdr:spPr bwMode="auto">
        <a:xfrm>
          <a:off x="4143375" y="9629775"/>
          <a:ext cx="2295525" cy="247650"/>
        </a:xfrm>
        <a:prstGeom prst="rect">
          <a:avLst/>
        </a:prstGeom>
        <a:solidFill>
          <a:srgbClr val="FFFFFF"/>
        </a:solidFill>
        <a:ln w="12700">
          <a:noFill/>
          <a:prstDash val="dash"/>
          <a:miter lim="800000"/>
          <a:headEnd/>
          <a:tailEnd/>
        </a:ln>
        <a:effec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(Velocity head corresponding to H</a:t>
          </a:r>
          <a:r>
            <a:rPr lang="en-US" sz="1100" b="0" i="0" u="none" strike="noStrike" baseline="-25000">
              <a:solidFill>
                <a:srgbClr val="000000"/>
              </a:solidFill>
              <a:latin typeface="Arial"/>
              <a:cs typeface="Arial"/>
            </a:rPr>
            <a:t>p</a:t>
          </a:r>
          <a:r>
            <a:rPr lang="en-US" sz="1100" b="0" i="0" u="none" strike="noStrike" baseline="0">
              <a:solidFill>
                <a:srgbClr val="000000"/>
              </a:solidFill>
              <a:latin typeface="Arial"/>
              <a:cs typeface="Arial"/>
            </a:rPr>
            <a:t>)</a:t>
          </a:r>
        </a:p>
      </xdr:txBody>
    </xdr:sp>
    <xdr:clientData/>
  </xdr:twoCellAnchor>
  <xdr:twoCellAnchor>
    <xdr:from>
      <xdr:col>5</xdr:col>
      <xdr:colOff>228600</xdr:colOff>
      <xdr:row>47</xdr:row>
      <xdr:rowOff>228600</xdr:rowOff>
    </xdr:from>
    <xdr:to>
      <xdr:col>7</xdr:col>
      <xdr:colOff>247650</xdr:colOff>
      <xdr:row>48</xdr:row>
      <xdr:rowOff>200025</xdr:rowOff>
    </xdr:to>
    <xdr:sp macro="" textlink="">
      <xdr:nvSpPr>
        <xdr:cNvPr id="2064" name="Text Box 16">
          <a:extLst>
            <a:ext uri="{FF2B5EF4-FFF2-40B4-BE49-F238E27FC236}">
              <a16:creationId xmlns:a16="http://schemas.microsoft.com/office/drawing/2014/main" id="{00000000-0008-0000-0300-000010080000}"/>
            </a:ext>
          </a:extLst>
        </xdr:cNvPr>
        <xdr:cNvSpPr txBox="1">
          <a:spLocks noChangeArrowheads="1"/>
        </xdr:cNvSpPr>
      </xdr:nvSpPr>
      <xdr:spPr bwMode="auto">
        <a:xfrm>
          <a:off x="4133850" y="9867900"/>
          <a:ext cx="1581150" cy="209550"/>
        </a:xfrm>
        <a:prstGeom prst="rect">
          <a:avLst/>
        </a:prstGeom>
        <a:solidFill>
          <a:srgbClr val="FFFFFF"/>
        </a:solidFill>
        <a:ln w="12700">
          <a:noFill/>
          <a:prstDash val="dash"/>
          <a:miter lim="800000"/>
          <a:headEnd/>
          <a:tailEnd/>
        </a:ln>
        <a:effec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(Capacity in channel)</a:t>
          </a:r>
        </a:p>
      </xdr:txBody>
    </xdr:sp>
    <xdr:clientData/>
  </xdr:twoCellAnchor>
  <xdr:twoCellAnchor>
    <xdr:from>
      <xdr:col>5</xdr:col>
      <xdr:colOff>228600</xdr:colOff>
      <xdr:row>43</xdr:row>
      <xdr:rowOff>171450</xdr:rowOff>
    </xdr:from>
    <xdr:to>
      <xdr:col>6</xdr:col>
      <xdr:colOff>676275</xdr:colOff>
      <xdr:row>44</xdr:row>
      <xdr:rowOff>200025</xdr:rowOff>
    </xdr:to>
    <xdr:sp macro="" textlink="">
      <xdr:nvSpPr>
        <xdr:cNvPr id="2060" name="Text Box 12">
          <a:extLst>
            <a:ext uri="{FF2B5EF4-FFF2-40B4-BE49-F238E27FC236}">
              <a16:creationId xmlns:a16="http://schemas.microsoft.com/office/drawing/2014/main" id="{00000000-0008-0000-0300-00000C080000}"/>
            </a:ext>
          </a:extLst>
        </xdr:cNvPr>
        <xdr:cNvSpPr txBox="1">
          <a:spLocks noChangeArrowheads="1"/>
        </xdr:cNvSpPr>
      </xdr:nvSpPr>
      <xdr:spPr bwMode="auto">
        <a:xfrm>
          <a:off x="4133850" y="9029700"/>
          <a:ext cx="1228725" cy="209550"/>
        </a:xfrm>
        <a:prstGeom prst="rect">
          <a:avLst/>
        </a:prstGeom>
        <a:solidFill>
          <a:srgbClr val="FFFFFF"/>
        </a:solidFill>
        <a:ln w="12700">
          <a:noFill/>
          <a:prstDash val="dash"/>
          <a:miter lim="800000"/>
          <a:headEnd/>
          <a:tailEnd/>
        </a:ln>
        <a:effec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(Weir head)</a:t>
          </a:r>
        </a:p>
      </xdr:txBody>
    </xdr:sp>
    <xdr:clientData/>
  </xdr:twoCellAnchor>
  <xdr:twoCellAnchor>
    <xdr:from>
      <xdr:col>5</xdr:col>
      <xdr:colOff>238125</xdr:colOff>
      <xdr:row>44</xdr:row>
      <xdr:rowOff>190500</xdr:rowOff>
    </xdr:from>
    <xdr:to>
      <xdr:col>7</xdr:col>
      <xdr:colOff>323850</xdr:colOff>
      <xdr:row>45</xdr:row>
      <xdr:rowOff>171450</xdr:rowOff>
    </xdr:to>
    <xdr:sp macro="" textlink="">
      <xdr:nvSpPr>
        <xdr:cNvPr id="2061" name="Text Box 13">
          <a:extLst>
            <a:ext uri="{FF2B5EF4-FFF2-40B4-BE49-F238E27FC236}">
              <a16:creationId xmlns:a16="http://schemas.microsoft.com/office/drawing/2014/main" id="{00000000-0008-0000-0300-00000D080000}"/>
            </a:ext>
          </a:extLst>
        </xdr:cNvPr>
        <xdr:cNvSpPr txBox="1">
          <a:spLocks noChangeArrowheads="1"/>
        </xdr:cNvSpPr>
      </xdr:nvSpPr>
      <xdr:spPr bwMode="auto">
        <a:xfrm>
          <a:off x="4143375" y="9229725"/>
          <a:ext cx="1647825" cy="190500"/>
        </a:xfrm>
        <a:prstGeom prst="rect">
          <a:avLst/>
        </a:prstGeom>
        <a:solidFill>
          <a:srgbClr val="FFFFFF"/>
        </a:solidFill>
        <a:ln w="12700">
          <a:noFill/>
          <a:prstDash val="dash"/>
          <a:miter lim="800000"/>
          <a:headEnd/>
          <a:tailEnd/>
        </a:ln>
        <a:effec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(Flow area in channel)</a:t>
          </a:r>
        </a:p>
      </xdr:txBody>
    </xdr:sp>
    <xdr:clientData/>
  </xdr:twoCellAnchor>
  <xdr:twoCellAnchor>
    <xdr:from>
      <xdr:col>2</xdr:col>
      <xdr:colOff>657225</xdr:colOff>
      <xdr:row>10</xdr:row>
      <xdr:rowOff>9525</xdr:rowOff>
    </xdr:from>
    <xdr:to>
      <xdr:col>3</xdr:col>
      <xdr:colOff>114300</xdr:colOff>
      <xdr:row>11</xdr:row>
      <xdr:rowOff>0</xdr:rowOff>
    </xdr:to>
    <xdr:sp macro="" textlink="">
      <xdr:nvSpPr>
        <xdr:cNvPr id="2065" name="Text Box 17">
          <a:extLst>
            <a:ext uri="{FF2B5EF4-FFF2-40B4-BE49-F238E27FC236}">
              <a16:creationId xmlns:a16="http://schemas.microsoft.com/office/drawing/2014/main" id="{00000000-0008-0000-0300-000011080000}"/>
            </a:ext>
          </a:extLst>
        </xdr:cNvPr>
        <xdr:cNvSpPr txBox="1">
          <a:spLocks noChangeArrowheads="1"/>
        </xdr:cNvSpPr>
      </xdr:nvSpPr>
      <xdr:spPr bwMode="auto">
        <a:xfrm>
          <a:off x="2219325" y="2133600"/>
          <a:ext cx="238125" cy="200025"/>
        </a:xfrm>
        <a:prstGeom prst="rect">
          <a:avLst/>
        </a:prstGeom>
        <a:noFill/>
        <a:ln w="12700">
          <a:noFill/>
          <a:prstDash val="dash"/>
          <a:miter lim="800000"/>
          <a:headEnd/>
          <a:tailEnd/>
        </a:ln>
        <a:effectLst/>
      </xdr:spPr>
      <xdr:txBody>
        <a:bodyPr vertOverflow="clip" wrap="square" lIns="36576" tIns="27432" rIns="0" bIns="0" anchor="t" upright="1"/>
        <a:lstStyle/>
        <a:p>
          <a:pPr algn="l" rtl="0">
            <a:defRPr sz="1000"/>
          </a:pPr>
          <a:r>
            <a:rPr lang="en-US" sz="1200" b="1" i="0" u="none" strike="noStrike" baseline="0">
              <a:solidFill>
                <a:srgbClr val="000000"/>
              </a:solidFill>
              <a:latin typeface="Arial"/>
              <a:cs typeface="Arial"/>
            </a:rPr>
            <a:t>ft.</a:t>
          </a:r>
        </a:p>
      </xdr:txBody>
    </xdr:sp>
    <xdr:clientData/>
  </xdr:twoCellAnchor>
  <xdr:twoCellAnchor>
    <xdr:from>
      <xdr:col>2</xdr:col>
      <xdr:colOff>657225</xdr:colOff>
      <xdr:row>10</xdr:row>
      <xdr:rowOff>180975</xdr:rowOff>
    </xdr:from>
    <xdr:to>
      <xdr:col>3</xdr:col>
      <xdr:colOff>123825</xdr:colOff>
      <xdr:row>12</xdr:row>
      <xdr:rowOff>0</xdr:rowOff>
    </xdr:to>
    <xdr:sp macro="" textlink="">
      <xdr:nvSpPr>
        <xdr:cNvPr id="2066" name="Text Box 18">
          <a:extLst>
            <a:ext uri="{FF2B5EF4-FFF2-40B4-BE49-F238E27FC236}">
              <a16:creationId xmlns:a16="http://schemas.microsoft.com/office/drawing/2014/main" id="{00000000-0008-0000-0300-000012080000}"/>
            </a:ext>
          </a:extLst>
        </xdr:cNvPr>
        <xdr:cNvSpPr txBox="1">
          <a:spLocks noChangeArrowheads="1"/>
        </xdr:cNvSpPr>
      </xdr:nvSpPr>
      <xdr:spPr bwMode="auto">
        <a:xfrm>
          <a:off x="2219325" y="2305050"/>
          <a:ext cx="247650" cy="209550"/>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ft</a:t>
          </a:r>
          <a:r>
            <a:rPr lang="en-US" sz="1200" b="0" i="0" u="none" strike="noStrike" baseline="30000">
              <a:solidFill>
                <a:srgbClr val="000000"/>
              </a:solidFill>
              <a:latin typeface="Arial"/>
              <a:cs typeface="Arial"/>
            </a:rPr>
            <a:t>2</a:t>
          </a:r>
        </a:p>
      </xdr:txBody>
    </xdr:sp>
    <xdr:clientData/>
  </xdr:twoCellAnchor>
  <xdr:twoCellAnchor>
    <xdr:from>
      <xdr:col>2</xdr:col>
      <xdr:colOff>638175</xdr:colOff>
      <xdr:row>12</xdr:row>
      <xdr:rowOff>19050</xdr:rowOff>
    </xdr:from>
    <xdr:to>
      <xdr:col>3</xdr:col>
      <xdr:colOff>152400</xdr:colOff>
      <xdr:row>13</xdr:row>
      <xdr:rowOff>9525</xdr:rowOff>
    </xdr:to>
    <xdr:sp macro="" textlink="">
      <xdr:nvSpPr>
        <xdr:cNvPr id="2067" name="Text Box 19">
          <a:extLst>
            <a:ext uri="{FF2B5EF4-FFF2-40B4-BE49-F238E27FC236}">
              <a16:creationId xmlns:a16="http://schemas.microsoft.com/office/drawing/2014/main" id="{00000000-0008-0000-0300-000013080000}"/>
            </a:ext>
          </a:extLst>
        </xdr:cNvPr>
        <xdr:cNvSpPr txBox="1">
          <a:spLocks noChangeArrowheads="1"/>
        </xdr:cNvSpPr>
      </xdr:nvSpPr>
      <xdr:spPr bwMode="auto">
        <a:xfrm>
          <a:off x="2200275" y="2533650"/>
          <a:ext cx="295275" cy="228600"/>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cfs</a:t>
          </a:r>
        </a:p>
      </xdr:txBody>
    </xdr:sp>
    <xdr:clientData/>
  </xdr:twoCellAnchor>
  <xdr:twoCellAnchor>
    <xdr:from>
      <xdr:col>5</xdr:col>
      <xdr:colOff>638175</xdr:colOff>
      <xdr:row>10</xdr:row>
      <xdr:rowOff>9525</xdr:rowOff>
    </xdr:from>
    <xdr:to>
      <xdr:col>6</xdr:col>
      <xdr:colOff>95250</xdr:colOff>
      <xdr:row>11</xdr:row>
      <xdr:rowOff>0</xdr:rowOff>
    </xdr:to>
    <xdr:sp macro="" textlink="">
      <xdr:nvSpPr>
        <xdr:cNvPr id="2068" name="Text Box 20">
          <a:extLst>
            <a:ext uri="{FF2B5EF4-FFF2-40B4-BE49-F238E27FC236}">
              <a16:creationId xmlns:a16="http://schemas.microsoft.com/office/drawing/2014/main" id="{00000000-0008-0000-0300-000014080000}"/>
            </a:ext>
          </a:extLst>
        </xdr:cNvPr>
        <xdr:cNvSpPr txBox="1">
          <a:spLocks noChangeArrowheads="1"/>
        </xdr:cNvSpPr>
      </xdr:nvSpPr>
      <xdr:spPr bwMode="auto">
        <a:xfrm>
          <a:off x="4543425" y="2133600"/>
          <a:ext cx="238125" cy="200025"/>
        </a:xfrm>
        <a:prstGeom prst="rect">
          <a:avLst/>
        </a:prstGeom>
        <a:noFill/>
        <a:ln w="12700">
          <a:noFill/>
          <a:prstDash val="dash"/>
          <a:miter lim="800000"/>
          <a:headEnd/>
          <a:tailEnd/>
        </a:ln>
        <a:effectLst/>
      </xdr:spPr>
      <xdr:txBody>
        <a:bodyPr vertOverflow="clip" wrap="square" lIns="36576" tIns="27432" rIns="0" bIns="0" anchor="t" upright="1"/>
        <a:lstStyle/>
        <a:p>
          <a:pPr algn="l" rtl="0">
            <a:defRPr sz="1000"/>
          </a:pPr>
          <a:r>
            <a:rPr lang="en-US" sz="1200" b="1" i="0" u="none" strike="noStrike" baseline="0">
              <a:solidFill>
                <a:srgbClr val="000000"/>
              </a:solidFill>
              <a:latin typeface="Arial"/>
              <a:cs typeface="Arial"/>
            </a:rPr>
            <a:t>ft.</a:t>
          </a:r>
        </a:p>
      </xdr:txBody>
    </xdr:sp>
    <xdr:clientData/>
  </xdr:twoCellAnchor>
  <xdr:twoCellAnchor>
    <xdr:from>
      <xdr:col>5</xdr:col>
      <xdr:colOff>647700</xdr:colOff>
      <xdr:row>10</xdr:row>
      <xdr:rowOff>180975</xdr:rowOff>
    </xdr:from>
    <xdr:to>
      <xdr:col>6</xdr:col>
      <xdr:colOff>114300</xdr:colOff>
      <xdr:row>12</xdr:row>
      <xdr:rowOff>0</xdr:rowOff>
    </xdr:to>
    <xdr:sp macro="" textlink="">
      <xdr:nvSpPr>
        <xdr:cNvPr id="2069" name="Text Box 21">
          <a:extLst>
            <a:ext uri="{FF2B5EF4-FFF2-40B4-BE49-F238E27FC236}">
              <a16:creationId xmlns:a16="http://schemas.microsoft.com/office/drawing/2014/main" id="{00000000-0008-0000-0300-000015080000}"/>
            </a:ext>
          </a:extLst>
        </xdr:cNvPr>
        <xdr:cNvSpPr txBox="1">
          <a:spLocks noChangeArrowheads="1"/>
        </xdr:cNvSpPr>
      </xdr:nvSpPr>
      <xdr:spPr bwMode="auto">
        <a:xfrm>
          <a:off x="4552950" y="2305050"/>
          <a:ext cx="247650" cy="209550"/>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ft</a:t>
          </a:r>
          <a:r>
            <a:rPr lang="en-US" sz="1200" b="0" i="0" u="none" strike="noStrike" baseline="30000">
              <a:solidFill>
                <a:srgbClr val="000000"/>
              </a:solidFill>
              <a:latin typeface="Arial"/>
              <a:cs typeface="Arial"/>
            </a:rPr>
            <a:t>2</a:t>
          </a:r>
        </a:p>
      </xdr:txBody>
    </xdr:sp>
    <xdr:clientData/>
  </xdr:twoCellAnchor>
  <xdr:twoCellAnchor>
    <xdr:from>
      <xdr:col>5</xdr:col>
      <xdr:colOff>628650</xdr:colOff>
      <xdr:row>12</xdr:row>
      <xdr:rowOff>19050</xdr:rowOff>
    </xdr:from>
    <xdr:to>
      <xdr:col>6</xdr:col>
      <xdr:colOff>142875</xdr:colOff>
      <xdr:row>13</xdr:row>
      <xdr:rowOff>9525</xdr:rowOff>
    </xdr:to>
    <xdr:sp macro="" textlink="">
      <xdr:nvSpPr>
        <xdr:cNvPr id="2070" name="Text Box 22">
          <a:extLst>
            <a:ext uri="{FF2B5EF4-FFF2-40B4-BE49-F238E27FC236}">
              <a16:creationId xmlns:a16="http://schemas.microsoft.com/office/drawing/2014/main" id="{00000000-0008-0000-0300-000016080000}"/>
            </a:ext>
          </a:extLst>
        </xdr:cNvPr>
        <xdr:cNvSpPr txBox="1">
          <a:spLocks noChangeArrowheads="1"/>
        </xdr:cNvSpPr>
      </xdr:nvSpPr>
      <xdr:spPr bwMode="auto">
        <a:xfrm>
          <a:off x="4533900" y="2533650"/>
          <a:ext cx="295275" cy="228600"/>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cfs</a:t>
          </a:r>
        </a:p>
      </xdr:txBody>
    </xdr:sp>
    <xdr:clientData/>
  </xdr:twoCellAnchor>
  <xdr:twoCellAnchor>
    <xdr:from>
      <xdr:col>2</xdr:col>
      <xdr:colOff>628650</xdr:colOff>
      <xdr:row>17</xdr:row>
      <xdr:rowOff>0</xdr:rowOff>
    </xdr:from>
    <xdr:to>
      <xdr:col>3</xdr:col>
      <xdr:colOff>123825</xdr:colOff>
      <xdr:row>17</xdr:row>
      <xdr:rowOff>200025</xdr:rowOff>
    </xdr:to>
    <xdr:sp macro="" textlink="">
      <xdr:nvSpPr>
        <xdr:cNvPr id="2071" name="Text Box 23">
          <a:extLst>
            <a:ext uri="{FF2B5EF4-FFF2-40B4-BE49-F238E27FC236}">
              <a16:creationId xmlns:a16="http://schemas.microsoft.com/office/drawing/2014/main" id="{00000000-0008-0000-0300-000017080000}"/>
            </a:ext>
          </a:extLst>
        </xdr:cNvPr>
        <xdr:cNvSpPr txBox="1">
          <a:spLocks noChangeArrowheads="1"/>
        </xdr:cNvSpPr>
      </xdr:nvSpPr>
      <xdr:spPr bwMode="auto">
        <a:xfrm>
          <a:off x="2190750" y="3514725"/>
          <a:ext cx="276225" cy="200025"/>
        </a:xfrm>
        <a:prstGeom prst="rect">
          <a:avLst/>
        </a:prstGeom>
        <a:noFill/>
        <a:ln w="12700">
          <a:noFill/>
          <a:prstDash val="dash"/>
          <a:miter lim="800000"/>
          <a:headEnd/>
          <a:tailEnd/>
        </a:ln>
        <a:effectLst/>
      </xdr:spPr>
      <xdr:txBody>
        <a:bodyPr vertOverflow="clip" wrap="square" lIns="36576" tIns="27432" rIns="0" bIns="0" anchor="t" upright="1"/>
        <a:lstStyle/>
        <a:p>
          <a:pPr algn="l" rtl="0">
            <a:defRPr sz="1000"/>
          </a:pPr>
          <a:r>
            <a:rPr lang="en-US" sz="1200" b="1" i="0" u="none" strike="noStrike" baseline="0">
              <a:solidFill>
                <a:srgbClr val="000000"/>
              </a:solidFill>
              <a:latin typeface="Arial"/>
              <a:cs typeface="Arial"/>
            </a:rPr>
            <a:t>ft.</a:t>
          </a:r>
        </a:p>
      </xdr:txBody>
    </xdr:sp>
    <xdr:clientData/>
  </xdr:twoCellAnchor>
  <xdr:twoCellAnchor>
    <xdr:from>
      <xdr:col>2</xdr:col>
      <xdr:colOff>628650</xdr:colOff>
      <xdr:row>17</xdr:row>
      <xdr:rowOff>171450</xdr:rowOff>
    </xdr:from>
    <xdr:to>
      <xdr:col>3</xdr:col>
      <xdr:colOff>95250</xdr:colOff>
      <xdr:row>18</xdr:row>
      <xdr:rowOff>171450</xdr:rowOff>
    </xdr:to>
    <xdr:sp macro="" textlink="">
      <xdr:nvSpPr>
        <xdr:cNvPr id="2072" name="Text Box 24">
          <a:extLst>
            <a:ext uri="{FF2B5EF4-FFF2-40B4-BE49-F238E27FC236}">
              <a16:creationId xmlns:a16="http://schemas.microsoft.com/office/drawing/2014/main" id="{00000000-0008-0000-0300-000018080000}"/>
            </a:ext>
          </a:extLst>
        </xdr:cNvPr>
        <xdr:cNvSpPr txBox="1">
          <a:spLocks noChangeArrowheads="1"/>
        </xdr:cNvSpPr>
      </xdr:nvSpPr>
      <xdr:spPr bwMode="auto">
        <a:xfrm>
          <a:off x="2190750" y="3686175"/>
          <a:ext cx="247650" cy="209550"/>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ft</a:t>
          </a:r>
          <a:r>
            <a:rPr lang="en-US" sz="1200" b="0" i="0" u="none" strike="noStrike" baseline="30000">
              <a:solidFill>
                <a:srgbClr val="000000"/>
              </a:solidFill>
              <a:latin typeface="Arial"/>
              <a:cs typeface="Arial"/>
            </a:rPr>
            <a:t>2</a:t>
          </a:r>
        </a:p>
      </xdr:txBody>
    </xdr:sp>
    <xdr:clientData/>
  </xdr:twoCellAnchor>
  <xdr:twoCellAnchor>
    <xdr:from>
      <xdr:col>2</xdr:col>
      <xdr:colOff>619125</xdr:colOff>
      <xdr:row>19</xdr:row>
      <xdr:rowOff>19050</xdr:rowOff>
    </xdr:from>
    <xdr:to>
      <xdr:col>3</xdr:col>
      <xdr:colOff>133350</xdr:colOff>
      <xdr:row>20</xdr:row>
      <xdr:rowOff>0</xdr:rowOff>
    </xdr:to>
    <xdr:sp macro="" textlink="">
      <xdr:nvSpPr>
        <xdr:cNvPr id="2073" name="Text Box 25">
          <a:extLst>
            <a:ext uri="{FF2B5EF4-FFF2-40B4-BE49-F238E27FC236}">
              <a16:creationId xmlns:a16="http://schemas.microsoft.com/office/drawing/2014/main" id="{00000000-0008-0000-0300-000019080000}"/>
            </a:ext>
          </a:extLst>
        </xdr:cNvPr>
        <xdr:cNvSpPr txBox="1">
          <a:spLocks noChangeArrowheads="1"/>
        </xdr:cNvSpPr>
      </xdr:nvSpPr>
      <xdr:spPr bwMode="auto">
        <a:xfrm>
          <a:off x="2181225" y="3924300"/>
          <a:ext cx="295275" cy="21907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cfs</a:t>
          </a:r>
        </a:p>
      </xdr:txBody>
    </xdr:sp>
    <xdr:clientData/>
  </xdr:twoCellAnchor>
  <xdr:twoCellAnchor>
    <xdr:from>
      <xdr:col>2</xdr:col>
      <xdr:colOff>619125</xdr:colOff>
      <xdr:row>22</xdr:row>
      <xdr:rowOff>0</xdr:rowOff>
    </xdr:from>
    <xdr:to>
      <xdr:col>3</xdr:col>
      <xdr:colOff>152400</xdr:colOff>
      <xdr:row>23</xdr:row>
      <xdr:rowOff>19050</xdr:rowOff>
    </xdr:to>
    <xdr:sp macro="" textlink="">
      <xdr:nvSpPr>
        <xdr:cNvPr id="2074" name="Text Box 26">
          <a:extLst>
            <a:ext uri="{FF2B5EF4-FFF2-40B4-BE49-F238E27FC236}">
              <a16:creationId xmlns:a16="http://schemas.microsoft.com/office/drawing/2014/main" id="{00000000-0008-0000-0300-00001A080000}"/>
            </a:ext>
          </a:extLst>
        </xdr:cNvPr>
        <xdr:cNvSpPr txBox="1">
          <a:spLocks noChangeArrowheads="1"/>
        </xdr:cNvSpPr>
      </xdr:nvSpPr>
      <xdr:spPr bwMode="auto">
        <a:xfrm>
          <a:off x="2181225" y="4619625"/>
          <a:ext cx="314325" cy="228600"/>
        </a:xfrm>
        <a:prstGeom prst="rect">
          <a:avLst/>
        </a:prstGeom>
        <a:noFill/>
        <a:ln w="12700">
          <a:noFill/>
          <a:prstDash val="dash"/>
          <a:miter lim="800000"/>
          <a:headEnd/>
          <a:tailEnd/>
        </a:ln>
        <a:effectLst/>
      </xdr:spPr>
      <xdr:txBody>
        <a:bodyPr vertOverflow="clip" wrap="square" lIns="36576" tIns="27432" rIns="0" bIns="0" anchor="t" upright="1"/>
        <a:lstStyle/>
        <a:p>
          <a:pPr algn="l" rtl="0">
            <a:defRPr sz="1000"/>
          </a:pPr>
          <a:r>
            <a:rPr lang="en-US" sz="1200" b="1" i="0" u="none" strike="noStrike" baseline="0">
              <a:solidFill>
                <a:srgbClr val="000000"/>
              </a:solidFill>
              <a:latin typeface="Arial"/>
              <a:cs typeface="Arial"/>
            </a:rPr>
            <a:t>ft.</a:t>
          </a:r>
        </a:p>
      </xdr:txBody>
    </xdr:sp>
    <xdr:clientData/>
  </xdr:twoCellAnchor>
  <xdr:twoCellAnchor>
    <xdr:from>
      <xdr:col>2</xdr:col>
      <xdr:colOff>609600</xdr:colOff>
      <xdr:row>23</xdr:row>
      <xdr:rowOff>9525</xdr:rowOff>
    </xdr:from>
    <xdr:to>
      <xdr:col>3</xdr:col>
      <xdr:colOff>133350</xdr:colOff>
      <xdr:row>24</xdr:row>
      <xdr:rowOff>9525</xdr:rowOff>
    </xdr:to>
    <xdr:sp macro="" textlink="">
      <xdr:nvSpPr>
        <xdr:cNvPr id="2075" name="Text Box 27">
          <a:extLst>
            <a:ext uri="{FF2B5EF4-FFF2-40B4-BE49-F238E27FC236}">
              <a16:creationId xmlns:a16="http://schemas.microsoft.com/office/drawing/2014/main" id="{00000000-0008-0000-0300-00001B080000}"/>
            </a:ext>
          </a:extLst>
        </xdr:cNvPr>
        <xdr:cNvSpPr txBox="1">
          <a:spLocks noChangeArrowheads="1"/>
        </xdr:cNvSpPr>
      </xdr:nvSpPr>
      <xdr:spPr bwMode="auto">
        <a:xfrm>
          <a:off x="2171700" y="4838700"/>
          <a:ext cx="304800" cy="209550"/>
        </a:xfrm>
        <a:prstGeom prst="rect">
          <a:avLst/>
        </a:prstGeom>
        <a:noFill/>
        <a:ln w="12700">
          <a:noFill/>
          <a:prstDash val="dash"/>
          <a:miter lim="800000"/>
          <a:headEnd/>
          <a:tailEnd/>
        </a:ln>
        <a:effectLst/>
      </xdr:spPr>
      <xdr:txBody>
        <a:bodyPr vertOverflow="clip" wrap="square" lIns="36576" tIns="27432" rIns="0" bIns="0" anchor="t" upright="1"/>
        <a:lstStyle/>
        <a:p>
          <a:pPr algn="l" rtl="0">
            <a:defRPr sz="1000"/>
          </a:pPr>
          <a:r>
            <a:rPr lang="en-US" sz="1200" b="1" i="0" u="none" strike="noStrike" baseline="0">
              <a:solidFill>
                <a:srgbClr val="000000"/>
              </a:solidFill>
              <a:latin typeface="Arial"/>
              <a:cs typeface="Arial"/>
            </a:rPr>
            <a:t>ft.</a:t>
          </a:r>
        </a:p>
      </xdr:txBody>
    </xdr:sp>
    <xdr:clientData/>
  </xdr:twoCellAnchor>
  <xdr:twoCellAnchor>
    <xdr:from>
      <xdr:col>2</xdr:col>
      <xdr:colOff>628650</xdr:colOff>
      <xdr:row>20</xdr:row>
      <xdr:rowOff>28575</xdr:rowOff>
    </xdr:from>
    <xdr:to>
      <xdr:col>3</xdr:col>
      <xdr:colOff>66675</xdr:colOff>
      <xdr:row>20</xdr:row>
      <xdr:rowOff>228600</xdr:rowOff>
    </xdr:to>
    <xdr:sp macro="" textlink="">
      <xdr:nvSpPr>
        <xdr:cNvPr id="2076" name="Text Box 28">
          <a:extLst>
            <a:ext uri="{FF2B5EF4-FFF2-40B4-BE49-F238E27FC236}">
              <a16:creationId xmlns:a16="http://schemas.microsoft.com/office/drawing/2014/main" id="{00000000-0008-0000-0300-00001C080000}"/>
            </a:ext>
          </a:extLst>
        </xdr:cNvPr>
        <xdr:cNvSpPr txBox="1">
          <a:spLocks noChangeArrowheads="1"/>
        </xdr:cNvSpPr>
      </xdr:nvSpPr>
      <xdr:spPr bwMode="auto">
        <a:xfrm>
          <a:off x="2190750" y="4171950"/>
          <a:ext cx="219075" cy="20002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ft.</a:t>
          </a:r>
        </a:p>
      </xdr:txBody>
    </xdr:sp>
    <xdr:clientData/>
  </xdr:twoCellAnchor>
  <xdr:twoCellAnchor>
    <xdr:from>
      <xdr:col>2</xdr:col>
      <xdr:colOff>619125</xdr:colOff>
      <xdr:row>21</xdr:row>
      <xdr:rowOff>28575</xdr:rowOff>
    </xdr:from>
    <xdr:to>
      <xdr:col>3</xdr:col>
      <xdr:colOff>47625</xdr:colOff>
      <xdr:row>21</xdr:row>
      <xdr:rowOff>228600</xdr:rowOff>
    </xdr:to>
    <xdr:sp macro="" textlink="">
      <xdr:nvSpPr>
        <xdr:cNvPr id="2077" name="Text Box 29">
          <a:extLst>
            <a:ext uri="{FF2B5EF4-FFF2-40B4-BE49-F238E27FC236}">
              <a16:creationId xmlns:a16="http://schemas.microsoft.com/office/drawing/2014/main" id="{00000000-0008-0000-0300-00001D080000}"/>
            </a:ext>
          </a:extLst>
        </xdr:cNvPr>
        <xdr:cNvSpPr txBox="1">
          <a:spLocks noChangeArrowheads="1"/>
        </xdr:cNvSpPr>
      </xdr:nvSpPr>
      <xdr:spPr bwMode="auto">
        <a:xfrm>
          <a:off x="2181225" y="4410075"/>
          <a:ext cx="209550" cy="20002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ft.</a:t>
          </a:r>
        </a:p>
      </xdr:txBody>
    </xdr:sp>
    <xdr:clientData/>
  </xdr:twoCellAnchor>
  <xdr:twoCellAnchor>
    <xdr:from>
      <xdr:col>5</xdr:col>
      <xdr:colOff>609600</xdr:colOff>
      <xdr:row>17</xdr:row>
      <xdr:rowOff>0</xdr:rowOff>
    </xdr:from>
    <xdr:to>
      <xdr:col>6</xdr:col>
      <xdr:colOff>104775</xdr:colOff>
      <xdr:row>17</xdr:row>
      <xdr:rowOff>200025</xdr:rowOff>
    </xdr:to>
    <xdr:sp macro="" textlink="">
      <xdr:nvSpPr>
        <xdr:cNvPr id="2078" name="Text Box 30">
          <a:extLst>
            <a:ext uri="{FF2B5EF4-FFF2-40B4-BE49-F238E27FC236}">
              <a16:creationId xmlns:a16="http://schemas.microsoft.com/office/drawing/2014/main" id="{00000000-0008-0000-0300-00001E080000}"/>
            </a:ext>
          </a:extLst>
        </xdr:cNvPr>
        <xdr:cNvSpPr txBox="1">
          <a:spLocks noChangeArrowheads="1"/>
        </xdr:cNvSpPr>
      </xdr:nvSpPr>
      <xdr:spPr bwMode="auto">
        <a:xfrm>
          <a:off x="4514850" y="3514725"/>
          <a:ext cx="276225" cy="200025"/>
        </a:xfrm>
        <a:prstGeom prst="rect">
          <a:avLst/>
        </a:prstGeom>
        <a:noFill/>
        <a:ln w="12700">
          <a:noFill/>
          <a:prstDash val="dash"/>
          <a:miter lim="800000"/>
          <a:headEnd/>
          <a:tailEnd/>
        </a:ln>
        <a:effectLst/>
      </xdr:spPr>
      <xdr:txBody>
        <a:bodyPr vertOverflow="clip" wrap="square" lIns="36576" tIns="27432" rIns="0" bIns="0" anchor="t" upright="1"/>
        <a:lstStyle/>
        <a:p>
          <a:pPr algn="l" rtl="0">
            <a:defRPr sz="1000"/>
          </a:pPr>
          <a:r>
            <a:rPr lang="en-US" sz="1200" b="1" i="0" u="none" strike="noStrike" baseline="0">
              <a:solidFill>
                <a:srgbClr val="000000"/>
              </a:solidFill>
              <a:latin typeface="Arial"/>
              <a:cs typeface="Arial"/>
            </a:rPr>
            <a:t>ft.</a:t>
          </a:r>
        </a:p>
      </xdr:txBody>
    </xdr:sp>
    <xdr:clientData/>
  </xdr:twoCellAnchor>
  <xdr:twoCellAnchor>
    <xdr:from>
      <xdr:col>5</xdr:col>
      <xdr:colOff>628650</xdr:colOff>
      <xdr:row>17</xdr:row>
      <xdr:rowOff>171450</xdr:rowOff>
    </xdr:from>
    <xdr:to>
      <xdr:col>6</xdr:col>
      <xdr:colOff>95250</xdr:colOff>
      <xdr:row>18</xdr:row>
      <xdr:rowOff>171450</xdr:rowOff>
    </xdr:to>
    <xdr:sp macro="" textlink="">
      <xdr:nvSpPr>
        <xdr:cNvPr id="2079" name="Text Box 31">
          <a:extLst>
            <a:ext uri="{FF2B5EF4-FFF2-40B4-BE49-F238E27FC236}">
              <a16:creationId xmlns:a16="http://schemas.microsoft.com/office/drawing/2014/main" id="{00000000-0008-0000-0300-00001F080000}"/>
            </a:ext>
          </a:extLst>
        </xdr:cNvPr>
        <xdr:cNvSpPr txBox="1">
          <a:spLocks noChangeArrowheads="1"/>
        </xdr:cNvSpPr>
      </xdr:nvSpPr>
      <xdr:spPr bwMode="auto">
        <a:xfrm>
          <a:off x="4533900" y="3686175"/>
          <a:ext cx="247650" cy="209550"/>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ft</a:t>
          </a:r>
          <a:r>
            <a:rPr lang="en-US" sz="1200" b="0" i="0" u="none" strike="noStrike" baseline="30000">
              <a:solidFill>
                <a:srgbClr val="000000"/>
              </a:solidFill>
              <a:latin typeface="Arial"/>
              <a:cs typeface="Arial"/>
            </a:rPr>
            <a:t>2</a:t>
          </a:r>
        </a:p>
      </xdr:txBody>
    </xdr:sp>
    <xdr:clientData/>
  </xdr:twoCellAnchor>
  <xdr:twoCellAnchor>
    <xdr:from>
      <xdr:col>5</xdr:col>
      <xdr:colOff>609600</xdr:colOff>
      <xdr:row>19</xdr:row>
      <xdr:rowOff>19050</xdr:rowOff>
    </xdr:from>
    <xdr:to>
      <xdr:col>6</xdr:col>
      <xdr:colOff>123825</xdr:colOff>
      <xdr:row>20</xdr:row>
      <xdr:rowOff>0</xdr:rowOff>
    </xdr:to>
    <xdr:sp macro="" textlink="">
      <xdr:nvSpPr>
        <xdr:cNvPr id="2080" name="Text Box 32">
          <a:extLst>
            <a:ext uri="{FF2B5EF4-FFF2-40B4-BE49-F238E27FC236}">
              <a16:creationId xmlns:a16="http://schemas.microsoft.com/office/drawing/2014/main" id="{00000000-0008-0000-0300-000020080000}"/>
            </a:ext>
          </a:extLst>
        </xdr:cNvPr>
        <xdr:cNvSpPr txBox="1">
          <a:spLocks noChangeArrowheads="1"/>
        </xdr:cNvSpPr>
      </xdr:nvSpPr>
      <xdr:spPr bwMode="auto">
        <a:xfrm>
          <a:off x="4514850" y="3924300"/>
          <a:ext cx="295275" cy="21907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cfs</a:t>
          </a:r>
        </a:p>
      </xdr:txBody>
    </xdr:sp>
    <xdr:clientData/>
  </xdr:twoCellAnchor>
  <xdr:twoCellAnchor>
    <xdr:from>
      <xdr:col>5</xdr:col>
      <xdr:colOff>619125</xdr:colOff>
      <xdr:row>23</xdr:row>
      <xdr:rowOff>9525</xdr:rowOff>
    </xdr:from>
    <xdr:to>
      <xdr:col>6</xdr:col>
      <xdr:colOff>123825</xdr:colOff>
      <xdr:row>24</xdr:row>
      <xdr:rowOff>9525</xdr:rowOff>
    </xdr:to>
    <xdr:sp macro="" textlink="">
      <xdr:nvSpPr>
        <xdr:cNvPr id="2082" name="Text Box 34">
          <a:extLst>
            <a:ext uri="{FF2B5EF4-FFF2-40B4-BE49-F238E27FC236}">
              <a16:creationId xmlns:a16="http://schemas.microsoft.com/office/drawing/2014/main" id="{00000000-0008-0000-0300-000022080000}"/>
            </a:ext>
          </a:extLst>
        </xdr:cNvPr>
        <xdr:cNvSpPr txBox="1">
          <a:spLocks noChangeArrowheads="1"/>
        </xdr:cNvSpPr>
      </xdr:nvSpPr>
      <xdr:spPr bwMode="auto">
        <a:xfrm>
          <a:off x="4524375" y="4838700"/>
          <a:ext cx="285750" cy="209550"/>
        </a:xfrm>
        <a:prstGeom prst="rect">
          <a:avLst/>
        </a:prstGeom>
        <a:noFill/>
        <a:ln w="12700">
          <a:noFill/>
          <a:prstDash val="dash"/>
          <a:miter lim="800000"/>
          <a:headEnd/>
          <a:tailEnd/>
        </a:ln>
        <a:effectLst/>
      </xdr:spPr>
      <xdr:txBody>
        <a:bodyPr vertOverflow="clip" wrap="square" lIns="36576" tIns="27432" rIns="0" bIns="0" anchor="t" upright="1"/>
        <a:lstStyle/>
        <a:p>
          <a:pPr algn="l" rtl="0">
            <a:defRPr sz="1000"/>
          </a:pPr>
          <a:r>
            <a:rPr lang="en-US" sz="1200" b="1" i="0" u="none" strike="noStrike" baseline="0">
              <a:solidFill>
                <a:srgbClr val="000000"/>
              </a:solidFill>
              <a:latin typeface="Arial"/>
              <a:cs typeface="Arial"/>
            </a:rPr>
            <a:t>ft.</a:t>
          </a:r>
        </a:p>
      </xdr:txBody>
    </xdr:sp>
    <xdr:clientData/>
  </xdr:twoCellAnchor>
  <xdr:twoCellAnchor>
    <xdr:from>
      <xdr:col>5</xdr:col>
      <xdr:colOff>619125</xdr:colOff>
      <xdr:row>20</xdr:row>
      <xdr:rowOff>28575</xdr:rowOff>
    </xdr:from>
    <xdr:to>
      <xdr:col>6</xdr:col>
      <xdr:colOff>57150</xdr:colOff>
      <xdr:row>20</xdr:row>
      <xdr:rowOff>228600</xdr:rowOff>
    </xdr:to>
    <xdr:sp macro="" textlink="">
      <xdr:nvSpPr>
        <xdr:cNvPr id="2083" name="Text Box 35">
          <a:extLst>
            <a:ext uri="{FF2B5EF4-FFF2-40B4-BE49-F238E27FC236}">
              <a16:creationId xmlns:a16="http://schemas.microsoft.com/office/drawing/2014/main" id="{00000000-0008-0000-0300-000023080000}"/>
            </a:ext>
          </a:extLst>
        </xdr:cNvPr>
        <xdr:cNvSpPr txBox="1">
          <a:spLocks noChangeArrowheads="1"/>
        </xdr:cNvSpPr>
      </xdr:nvSpPr>
      <xdr:spPr bwMode="auto">
        <a:xfrm>
          <a:off x="4524375" y="4171950"/>
          <a:ext cx="219075" cy="20002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ft.</a:t>
          </a:r>
        </a:p>
      </xdr:txBody>
    </xdr:sp>
    <xdr:clientData/>
  </xdr:twoCellAnchor>
  <xdr:twoCellAnchor>
    <xdr:from>
      <xdr:col>5</xdr:col>
      <xdr:colOff>619125</xdr:colOff>
      <xdr:row>21</xdr:row>
      <xdr:rowOff>28575</xdr:rowOff>
    </xdr:from>
    <xdr:to>
      <xdr:col>6</xdr:col>
      <xdr:colOff>47625</xdr:colOff>
      <xdr:row>21</xdr:row>
      <xdr:rowOff>228600</xdr:rowOff>
    </xdr:to>
    <xdr:sp macro="" textlink="">
      <xdr:nvSpPr>
        <xdr:cNvPr id="2084" name="Text Box 36">
          <a:extLst>
            <a:ext uri="{FF2B5EF4-FFF2-40B4-BE49-F238E27FC236}">
              <a16:creationId xmlns:a16="http://schemas.microsoft.com/office/drawing/2014/main" id="{00000000-0008-0000-0300-000024080000}"/>
            </a:ext>
          </a:extLst>
        </xdr:cNvPr>
        <xdr:cNvSpPr txBox="1">
          <a:spLocks noChangeArrowheads="1"/>
        </xdr:cNvSpPr>
      </xdr:nvSpPr>
      <xdr:spPr bwMode="auto">
        <a:xfrm>
          <a:off x="4524375" y="4410075"/>
          <a:ext cx="209550" cy="20002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ft.</a:t>
          </a:r>
        </a:p>
      </xdr:txBody>
    </xdr:sp>
    <xdr:clientData/>
  </xdr:twoCellAnchor>
  <xdr:twoCellAnchor>
    <xdr:from>
      <xdr:col>2</xdr:col>
      <xdr:colOff>657225</xdr:colOff>
      <xdr:row>27</xdr:row>
      <xdr:rowOff>161925</xdr:rowOff>
    </xdr:from>
    <xdr:to>
      <xdr:col>3</xdr:col>
      <xdr:colOff>161925</xdr:colOff>
      <xdr:row>28</xdr:row>
      <xdr:rowOff>180975</xdr:rowOff>
    </xdr:to>
    <xdr:sp macro="" textlink="">
      <xdr:nvSpPr>
        <xdr:cNvPr id="2085" name="Text Box 37">
          <a:extLst>
            <a:ext uri="{FF2B5EF4-FFF2-40B4-BE49-F238E27FC236}">
              <a16:creationId xmlns:a16="http://schemas.microsoft.com/office/drawing/2014/main" id="{00000000-0008-0000-0300-000025080000}"/>
            </a:ext>
          </a:extLst>
        </xdr:cNvPr>
        <xdr:cNvSpPr txBox="1">
          <a:spLocks noChangeArrowheads="1"/>
        </xdr:cNvSpPr>
      </xdr:nvSpPr>
      <xdr:spPr bwMode="auto">
        <a:xfrm>
          <a:off x="2219325" y="5762625"/>
          <a:ext cx="285750" cy="200025"/>
        </a:xfrm>
        <a:prstGeom prst="rect">
          <a:avLst/>
        </a:prstGeom>
        <a:noFill/>
        <a:ln w="12700">
          <a:noFill/>
          <a:prstDash val="dash"/>
          <a:miter lim="800000"/>
          <a:headEnd/>
          <a:tailEnd/>
        </a:ln>
        <a:effectLst/>
      </xdr:spPr>
      <xdr:txBody>
        <a:bodyPr vertOverflow="clip" wrap="square" lIns="36576" tIns="27432" rIns="0" bIns="0" anchor="t" upright="1"/>
        <a:lstStyle/>
        <a:p>
          <a:pPr algn="l" rtl="0">
            <a:defRPr sz="1000"/>
          </a:pPr>
          <a:r>
            <a:rPr lang="en-US" sz="1200" b="1" i="0" u="none" strike="noStrike" baseline="0">
              <a:solidFill>
                <a:srgbClr val="000000"/>
              </a:solidFill>
              <a:latin typeface="Arial"/>
              <a:cs typeface="Arial"/>
            </a:rPr>
            <a:t>ft.</a:t>
          </a:r>
        </a:p>
      </xdr:txBody>
    </xdr:sp>
    <xdr:clientData/>
  </xdr:twoCellAnchor>
  <xdr:twoCellAnchor>
    <xdr:from>
      <xdr:col>2</xdr:col>
      <xdr:colOff>657225</xdr:colOff>
      <xdr:row>28</xdr:row>
      <xdr:rowOff>142875</xdr:rowOff>
    </xdr:from>
    <xdr:to>
      <xdr:col>3</xdr:col>
      <xdr:colOff>123825</xdr:colOff>
      <xdr:row>30</xdr:row>
      <xdr:rowOff>9525</xdr:rowOff>
    </xdr:to>
    <xdr:sp macro="" textlink="">
      <xdr:nvSpPr>
        <xdr:cNvPr id="2086" name="Text Box 38">
          <a:extLst>
            <a:ext uri="{FF2B5EF4-FFF2-40B4-BE49-F238E27FC236}">
              <a16:creationId xmlns:a16="http://schemas.microsoft.com/office/drawing/2014/main" id="{00000000-0008-0000-0300-000026080000}"/>
            </a:ext>
          </a:extLst>
        </xdr:cNvPr>
        <xdr:cNvSpPr txBox="1">
          <a:spLocks noChangeArrowheads="1"/>
        </xdr:cNvSpPr>
      </xdr:nvSpPr>
      <xdr:spPr bwMode="auto">
        <a:xfrm>
          <a:off x="2219325" y="5924550"/>
          <a:ext cx="247650" cy="23812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ft</a:t>
          </a:r>
          <a:r>
            <a:rPr lang="en-US" sz="1200" b="0" i="0" u="none" strike="noStrike" baseline="30000">
              <a:solidFill>
                <a:srgbClr val="000000"/>
              </a:solidFill>
              <a:latin typeface="Arial"/>
              <a:cs typeface="Arial"/>
            </a:rPr>
            <a:t>2</a:t>
          </a:r>
        </a:p>
      </xdr:txBody>
    </xdr:sp>
    <xdr:clientData/>
  </xdr:twoCellAnchor>
  <xdr:twoCellAnchor>
    <xdr:from>
      <xdr:col>2</xdr:col>
      <xdr:colOff>628650</xdr:colOff>
      <xdr:row>30</xdr:row>
      <xdr:rowOff>9525</xdr:rowOff>
    </xdr:from>
    <xdr:to>
      <xdr:col>3</xdr:col>
      <xdr:colOff>142875</xdr:colOff>
      <xdr:row>30</xdr:row>
      <xdr:rowOff>228600</xdr:rowOff>
    </xdr:to>
    <xdr:sp macro="" textlink="">
      <xdr:nvSpPr>
        <xdr:cNvPr id="2087" name="Text Box 39">
          <a:extLst>
            <a:ext uri="{FF2B5EF4-FFF2-40B4-BE49-F238E27FC236}">
              <a16:creationId xmlns:a16="http://schemas.microsoft.com/office/drawing/2014/main" id="{00000000-0008-0000-0300-000027080000}"/>
            </a:ext>
          </a:extLst>
        </xdr:cNvPr>
        <xdr:cNvSpPr txBox="1">
          <a:spLocks noChangeArrowheads="1"/>
        </xdr:cNvSpPr>
      </xdr:nvSpPr>
      <xdr:spPr bwMode="auto">
        <a:xfrm>
          <a:off x="2190750" y="6162675"/>
          <a:ext cx="295275" cy="21907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cfs</a:t>
          </a:r>
        </a:p>
      </xdr:txBody>
    </xdr:sp>
    <xdr:clientData/>
  </xdr:twoCellAnchor>
  <xdr:twoCellAnchor>
    <xdr:from>
      <xdr:col>2</xdr:col>
      <xdr:colOff>638175</xdr:colOff>
      <xdr:row>31</xdr:row>
      <xdr:rowOff>19050</xdr:rowOff>
    </xdr:from>
    <xdr:to>
      <xdr:col>3</xdr:col>
      <xdr:colOff>76200</xdr:colOff>
      <xdr:row>31</xdr:row>
      <xdr:rowOff>219075</xdr:rowOff>
    </xdr:to>
    <xdr:sp macro="" textlink="">
      <xdr:nvSpPr>
        <xdr:cNvPr id="2088" name="Text Box 40">
          <a:extLst>
            <a:ext uri="{FF2B5EF4-FFF2-40B4-BE49-F238E27FC236}">
              <a16:creationId xmlns:a16="http://schemas.microsoft.com/office/drawing/2014/main" id="{00000000-0008-0000-0300-000028080000}"/>
            </a:ext>
          </a:extLst>
        </xdr:cNvPr>
        <xdr:cNvSpPr txBox="1">
          <a:spLocks noChangeArrowheads="1"/>
        </xdr:cNvSpPr>
      </xdr:nvSpPr>
      <xdr:spPr bwMode="auto">
        <a:xfrm>
          <a:off x="2200275" y="6410325"/>
          <a:ext cx="219075" cy="20002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ft.</a:t>
          </a:r>
        </a:p>
      </xdr:txBody>
    </xdr:sp>
    <xdr:clientData/>
  </xdr:twoCellAnchor>
  <xdr:twoCellAnchor>
    <xdr:from>
      <xdr:col>5</xdr:col>
      <xdr:colOff>628650</xdr:colOff>
      <xdr:row>27</xdr:row>
      <xdr:rowOff>171450</xdr:rowOff>
    </xdr:from>
    <xdr:to>
      <xdr:col>6</xdr:col>
      <xdr:colOff>104775</xdr:colOff>
      <xdr:row>29</xdr:row>
      <xdr:rowOff>0</xdr:rowOff>
    </xdr:to>
    <xdr:sp macro="" textlink="">
      <xdr:nvSpPr>
        <xdr:cNvPr id="2089" name="Text Box 41">
          <a:extLst>
            <a:ext uri="{FF2B5EF4-FFF2-40B4-BE49-F238E27FC236}">
              <a16:creationId xmlns:a16="http://schemas.microsoft.com/office/drawing/2014/main" id="{00000000-0008-0000-0300-000029080000}"/>
            </a:ext>
          </a:extLst>
        </xdr:cNvPr>
        <xdr:cNvSpPr txBox="1">
          <a:spLocks noChangeArrowheads="1"/>
        </xdr:cNvSpPr>
      </xdr:nvSpPr>
      <xdr:spPr bwMode="auto">
        <a:xfrm>
          <a:off x="4533900" y="5772150"/>
          <a:ext cx="257175" cy="200025"/>
        </a:xfrm>
        <a:prstGeom prst="rect">
          <a:avLst/>
        </a:prstGeom>
        <a:noFill/>
        <a:ln w="12700">
          <a:noFill/>
          <a:prstDash val="dash"/>
          <a:miter lim="800000"/>
          <a:headEnd/>
          <a:tailEnd/>
        </a:ln>
        <a:effectLst/>
      </xdr:spPr>
      <xdr:txBody>
        <a:bodyPr vertOverflow="clip" wrap="square" lIns="36576" tIns="27432" rIns="0" bIns="0" anchor="t" upright="1"/>
        <a:lstStyle/>
        <a:p>
          <a:pPr algn="l" rtl="0">
            <a:defRPr sz="1000"/>
          </a:pPr>
          <a:r>
            <a:rPr lang="en-US" sz="1200" b="1" i="0" u="none" strike="noStrike" baseline="0">
              <a:solidFill>
                <a:srgbClr val="000000"/>
              </a:solidFill>
              <a:latin typeface="Arial"/>
              <a:cs typeface="Arial"/>
            </a:rPr>
            <a:t>ft.</a:t>
          </a:r>
        </a:p>
      </xdr:txBody>
    </xdr:sp>
    <xdr:clientData/>
  </xdr:twoCellAnchor>
  <xdr:twoCellAnchor>
    <xdr:from>
      <xdr:col>5</xdr:col>
      <xdr:colOff>628650</xdr:colOff>
      <xdr:row>28</xdr:row>
      <xdr:rowOff>152400</xdr:rowOff>
    </xdr:from>
    <xdr:to>
      <xdr:col>6</xdr:col>
      <xdr:colOff>95250</xdr:colOff>
      <xdr:row>30</xdr:row>
      <xdr:rowOff>0</xdr:rowOff>
    </xdr:to>
    <xdr:sp macro="" textlink="">
      <xdr:nvSpPr>
        <xdr:cNvPr id="2090" name="Text Box 42">
          <a:extLst>
            <a:ext uri="{FF2B5EF4-FFF2-40B4-BE49-F238E27FC236}">
              <a16:creationId xmlns:a16="http://schemas.microsoft.com/office/drawing/2014/main" id="{00000000-0008-0000-0300-00002A080000}"/>
            </a:ext>
          </a:extLst>
        </xdr:cNvPr>
        <xdr:cNvSpPr txBox="1">
          <a:spLocks noChangeArrowheads="1"/>
        </xdr:cNvSpPr>
      </xdr:nvSpPr>
      <xdr:spPr bwMode="auto">
        <a:xfrm>
          <a:off x="4533900" y="5934075"/>
          <a:ext cx="247650" cy="21907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ft</a:t>
          </a:r>
          <a:r>
            <a:rPr lang="en-US" sz="1200" b="0" i="0" u="none" strike="noStrike" baseline="30000">
              <a:solidFill>
                <a:srgbClr val="000000"/>
              </a:solidFill>
              <a:latin typeface="Arial"/>
              <a:cs typeface="Arial"/>
            </a:rPr>
            <a:t>2</a:t>
          </a:r>
        </a:p>
      </xdr:txBody>
    </xdr:sp>
    <xdr:clientData/>
  </xdr:twoCellAnchor>
  <xdr:twoCellAnchor>
    <xdr:from>
      <xdr:col>5</xdr:col>
      <xdr:colOff>619125</xdr:colOff>
      <xdr:row>30</xdr:row>
      <xdr:rowOff>9525</xdr:rowOff>
    </xdr:from>
    <xdr:to>
      <xdr:col>6</xdr:col>
      <xdr:colOff>133350</xdr:colOff>
      <xdr:row>30</xdr:row>
      <xdr:rowOff>228600</xdr:rowOff>
    </xdr:to>
    <xdr:sp macro="" textlink="">
      <xdr:nvSpPr>
        <xdr:cNvPr id="2091" name="Text Box 43">
          <a:extLst>
            <a:ext uri="{FF2B5EF4-FFF2-40B4-BE49-F238E27FC236}">
              <a16:creationId xmlns:a16="http://schemas.microsoft.com/office/drawing/2014/main" id="{00000000-0008-0000-0300-00002B080000}"/>
            </a:ext>
          </a:extLst>
        </xdr:cNvPr>
        <xdr:cNvSpPr txBox="1">
          <a:spLocks noChangeArrowheads="1"/>
        </xdr:cNvSpPr>
      </xdr:nvSpPr>
      <xdr:spPr bwMode="auto">
        <a:xfrm>
          <a:off x="4524375" y="6162675"/>
          <a:ext cx="295275" cy="21907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cfs</a:t>
          </a:r>
        </a:p>
      </xdr:txBody>
    </xdr:sp>
    <xdr:clientData/>
  </xdr:twoCellAnchor>
  <xdr:twoCellAnchor>
    <xdr:from>
      <xdr:col>5</xdr:col>
      <xdr:colOff>628650</xdr:colOff>
      <xdr:row>31</xdr:row>
      <xdr:rowOff>19050</xdr:rowOff>
    </xdr:from>
    <xdr:to>
      <xdr:col>6</xdr:col>
      <xdr:colOff>66675</xdr:colOff>
      <xdr:row>31</xdr:row>
      <xdr:rowOff>219075</xdr:rowOff>
    </xdr:to>
    <xdr:sp macro="" textlink="">
      <xdr:nvSpPr>
        <xdr:cNvPr id="2092" name="Text Box 44">
          <a:extLst>
            <a:ext uri="{FF2B5EF4-FFF2-40B4-BE49-F238E27FC236}">
              <a16:creationId xmlns:a16="http://schemas.microsoft.com/office/drawing/2014/main" id="{00000000-0008-0000-0300-00002C080000}"/>
            </a:ext>
          </a:extLst>
        </xdr:cNvPr>
        <xdr:cNvSpPr txBox="1">
          <a:spLocks noChangeArrowheads="1"/>
        </xdr:cNvSpPr>
      </xdr:nvSpPr>
      <xdr:spPr bwMode="auto">
        <a:xfrm>
          <a:off x="4533900" y="6410325"/>
          <a:ext cx="219075" cy="20002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ft.</a:t>
          </a:r>
        </a:p>
      </xdr:txBody>
    </xdr:sp>
    <xdr:clientData/>
  </xdr:twoCellAnchor>
  <xdr:twoCellAnchor>
    <xdr:from>
      <xdr:col>4</xdr:col>
      <xdr:colOff>619125</xdr:colOff>
      <xdr:row>36</xdr:row>
      <xdr:rowOff>171450</xdr:rowOff>
    </xdr:from>
    <xdr:to>
      <xdr:col>5</xdr:col>
      <xdr:colOff>142875</xdr:colOff>
      <xdr:row>38</xdr:row>
      <xdr:rowOff>9525</xdr:rowOff>
    </xdr:to>
    <xdr:sp macro="" textlink="">
      <xdr:nvSpPr>
        <xdr:cNvPr id="2097" name="Text Box 49">
          <a:extLst>
            <a:ext uri="{FF2B5EF4-FFF2-40B4-BE49-F238E27FC236}">
              <a16:creationId xmlns:a16="http://schemas.microsoft.com/office/drawing/2014/main" id="{00000000-0008-0000-0300-000031080000}"/>
            </a:ext>
          </a:extLst>
        </xdr:cNvPr>
        <xdr:cNvSpPr txBox="1">
          <a:spLocks noChangeArrowheads="1"/>
        </xdr:cNvSpPr>
      </xdr:nvSpPr>
      <xdr:spPr bwMode="auto">
        <a:xfrm>
          <a:off x="3743325" y="7591425"/>
          <a:ext cx="304800" cy="228600"/>
        </a:xfrm>
        <a:prstGeom prst="rect">
          <a:avLst/>
        </a:prstGeom>
        <a:noFill/>
        <a:ln w="12700">
          <a:noFill/>
          <a:prstDash val="dash"/>
          <a:miter lim="800000"/>
          <a:headEnd/>
          <a:tailEnd/>
        </a:ln>
        <a:effectLst/>
      </xdr:spPr>
      <xdr:txBody>
        <a:bodyPr vertOverflow="clip" wrap="square" lIns="36576" tIns="27432" rIns="0" bIns="0" anchor="t" upright="1"/>
        <a:lstStyle/>
        <a:p>
          <a:pPr algn="l" rtl="0">
            <a:defRPr sz="1000"/>
          </a:pPr>
          <a:r>
            <a:rPr lang="en-US" sz="1200" b="1" i="0" u="none" strike="noStrike" baseline="0">
              <a:solidFill>
                <a:srgbClr val="000000"/>
              </a:solidFill>
              <a:latin typeface="Arial"/>
              <a:cs typeface="Arial"/>
            </a:rPr>
            <a:t>ft.</a:t>
          </a:r>
        </a:p>
      </xdr:txBody>
    </xdr:sp>
    <xdr:clientData/>
  </xdr:twoCellAnchor>
  <xdr:twoCellAnchor>
    <xdr:from>
      <xdr:col>4</xdr:col>
      <xdr:colOff>638175</xdr:colOff>
      <xdr:row>37</xdr:row>
      <xdr:rowOff>152400</xdr:rowOff>
    </xdr:from>
    <xdr:to>
      <xdr:col>5</xdr:col>
      <xdr:colOff>104775</xdr:colOff>
      <xdr:row>38</xdr:row>
      <xdr:rowOff>161925</xdr:rowOff>
    </xdr:to>
    <xdr:sp macro="" textlink="">
      <xdr:nvSpPr>
        <xdr:cNvPr id="2098" name="Text Box 50">
          <a:extLst>
            <a:ext uri="{FF2B5EF4-FFF2-40B4-BE49-F238E27FC236}">
              <a16:creationId xmlns:a16="http://schemas.microsoft.com/office/drawing/2014/main" id="{00000000-0008-0000-0300-000032080000}"/>
            </a:ext>
          </a:extLst>
        </xdr:cNvPr>
        <xdr:cNvSpPr txBox="1">
          <a:spLocks noChangeArrowheads="1"/>
        </xdr:cNvSpPr>
      </xdr:nvSpPr>
      <xdr:spPr bwMode="auto">
        <a:xfrm>
          <a:off x="3762375" y="7753350"/>
          <a:ext cx="247650" cy="21907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ft</a:t>
          </a:r>
          <a:r>
            <a:rPr lang="en-US" sz="1200" b="0" i="0" u="none" strike="noStrike" baseline="30000">
              <a:solidFill>
                <a:srgbClr val="000000"/>
              </a:solidFill>
              <a:latin typeface="Arial"/>
              <a:cs typeface="Arial"/>
            </a:rPr>
            <a:t>2</a:t>
          </a:r>
        </a:p>
      </xdr:txBody>
    </xdr:sp>
    <xdr:clientData/>
  </xdr:twoCellAnchor>
  <xdr:twoCellAnchor>
    <xdr:from>
      <xdr:col>4</xdr:col>
      <xdr:colOff>638175</xdr:colOff>
      <xdr:row>38</xdr:row>
      <xdr:rowOff>171450</xdr:rowOff>
    </xdr:from>
    <xdr:to>
      <xdr:col>5</xdr:col>
      <xdr:colOff>200025</xdr:colOff>
      <xdr:row>39</xdr:row>
      <xdr:rowOff>200025</xdr:rowOff>
    </xdr:to>
    <xdr:sp macro="" textlink="">
      <xdr:nvSpPr>
        <xdr:cNvPr id="2099" name="Text Box 51">
          <a:extLst>
            <a:ext uri="{FF2B5EF4-FFF2-40B4-BE49-F238E27FC236}">
              <a16:creationId xmlns:a16="http://schemas.microsoft.com/office/drawing/2014/main" id="{00000000-0008-0000-0300-000033080000}"/>
            </a:ext>
          </a:extLst>
        </xdr:cNvPr>
        <xdr:cNvSpPr txBox="1">
          <a:spLocks noChangeArrowheads="1"/>
        </xdr:cNvSpPr>
      </xdr:nvSpPr>
      <xdr:spPr bwMode="auto">
        <a:xfrm>
          <a:off x="3762375" y="7981950"/>
          <a:ext cx="342900" cy="209550"/>
        </a:xfrm>
        <a:prstGeom prst="rect">
          <a:avLst/>
        </a:prstGeom>
        <a:noFill/>
        <a:ln w="12700">
          <a:noFill/>
          <a:prstDash val="dash"/>
          <a:miter lim="800000"/>
          <a:headEnd/>
          <a:tailEnd/>
        </a:ln>
        <a:effectLst/>
      </xdr:spPr>
      <xdr:txBody>
        <a:bodyPr vertOverflow="clip" wrap="square" lIns="36576" tIns="27432" rIns="0" bIns="0" anchor="t" upright="1"/>
        <a:lstStyle/>
        <a:p>
          <a:pPr algn="l" rtl="0">
            <a:defRPr sz="1000"/>
          </a:pPr>
          <a:r>
            <a:rPr lang="en-US" sz="1200" b="1" i="0" u="none" strike="noStrike" baseline="0">
              <a:solidFill>
                <a:srgbClr val="000000"/>
              </a:solidFill>
              <a:latin typeface="Arial"/>
              <a:cs typeface="Arial"/>
            </a:rPr>
            <a:t>fps</a:t>
          </a:r>
        </a:p>
      </xdr:txBody>
    </xdr:sp>
    <xdr:clientData/>
  </xdr:twoCellAnchor>
  <xdr:twoCellAnchor>
    <xdr:from>
      <xdr:col>4</xdr:col>
      <xdr:colOff>657225</xdr:colOff>
      <xdr:row>40</xdr:row>
      <xdr:rowOff>9525</xdr:rowOff>
    </xdr:from>
    <xdr:to>
      <xdr:col>5</xdr:col>
      <xdr:colOff>95250</xdr:colOff>
      <xdr:row>40</xdr:row>
      <xdr:rowOff>209550</xdr:rowOff>
    </xdr:to>
    <xdr:sp macro="" textlink="">
      <xdr:nvSpPr>
        <xdr:cNvPr id="2100" name="Text Box 52">
          <a:extLst>
            <a:ext uri="{FF2B5EF4-FFF2-40B4-BE49-F238E27FC236}">
              <a16:creationId xmlns:a16="http://schemas.microsoft.com/office/drawing/2014/main" id="{00000000-0008-0000-0300-000034080000}"/>
            </a:ext>
          </a:extLst>
        </xdr:cNvPr>
        <xdr:cNvSpPr txBox="1">
          <a:spLocks noChangeArrowheads="1"/>
        </xdr:cNvSpPr>
      </xdr:nvSpPr>
      <xdr:spPr bwMode="auto">
        <a:xfrm>
          <a:off x="3781425" y="8210550"/>
          <a:ext cx="219075" cy="20002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ft.</a:t>
          </a:r>
        </a:p>
      </xdr:txBody>
    </xdr:sp>
    <xdr:clientData/>
  </xdr:twoCellAnchor>
  <xdr:twoCellAnchor>
    <xdr:from>
      <xdr:col>4</xdr:col>
      <xdr:colOff>638175</xdr:colOff>
      <xdr:row>41</xdr:row>
      <xdr:rowOff>19050</xdr:rowOff>
    </xdr:from>
    <xdr:to>
      <xdr:col>5</xdr:col>
      <xdr:colOff>152400</xdr:colOff>
      <xdr:row>42</xdr:row>
      <xdr:rowOff>0</xdr:rowOff>
    </xdr:to>
    <xdr:sp macro="" textlink="">
      <xdr:nvSpPr>
        <xdr:cNvPr id="2101" name="Text Box 53">
          <a:extLst>
            <a:ext uri="{FF2B5EF4-FFF2-40B4-BE49-F238E27FC236}">
              <a16:creationId xmlns:a16="http://schemas.microsoft.com/office/drawing/2014/main" id="{00000000-0008-0000-0300-000035080000}"/>
            </a:ext>
          </a:extLst>
        </xdr:cNvPr>
        <xdr:cNvSpPr txBox="1">
          <a:spLocks noChangeArrowheads="1"/>
        </xdr:cNvSpPr>
      </xdr:nvSpPr>
      <xdr:spPr bwMode="auto">
        <a:xfrm>
          <a:off x="3762375" y="8458200"/>
          <a:ext cx="295275" cy="21907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cfs</a:t>
          </a:r>
        </a:p>
      </xdr:txBody>
    </xdr:sp>
    <xdr:clientData/>
  </xdr:twoCellAnchor>
  <xdr:twoCellAnchor>
    <xdr:from>
      <xdr:col>4</xdr:col>
      <xdr:colOff>638175</xdr:colOff>
      <xdr:row>43</xdr:row>
      <xdr:rowOff>171450</xdr:rowOff>
    </xdr:from>
    <xdr:to>
      <xdr:col>5</xdr:col>
      <xdr:colOff>161925</xdr:colOff>
      <xdr:row>44</xdr:row>
      <xdr:rowOff>200025</xdr:rowOff>
    </xdr:to>
    <xdr:sp macro="" textlink="">
      <xdr:nvSpPr>
        <xdr:cNvPr id="2102" name="Text Box 54">
          <a:extLst>
            <a:ext uri="{FF2B5EF4-FFF2-40B4-BE49-F238E27FC236}">
              <a16:creationId xmlns:a16="http://schemas.microsoft.com/office/drawing/2014/main" id="{00000000-0008-0000-0300-000036080000}"/>
            </a:ext>
          </a:extLst>
        </xdr:cNvPr>
        <xdr:cNvSpPr txBox="1">
          <a:spLocks noChangeArrowheads="1"/>
        </xdr:cNvSpPr>
      </xdr:nvSpPr>
      <xdr:spPr bwMode="auto">
        <a:xfrm>
          <a:off x="3762375" y="9029700"/>
          <a:ext cx="304800" cy="209550"/>
        </a:xfrm>
        <a:prstGeom prst="rect">
          <a:avLst/>
        </a:prstGeom>
        <a:noFill/>
        <a:ln w="12700">
          <a:noFill/>
          <a:prstDash val="dash"/>
          <a:miter lim="800000"/>
          <a:headEnd/>
          <a:tailEnd/>
        </a:ln>
        <a:effectLst/>
      </xdr:spPr>
      <xdr:txBody>
        <a:bodyPr vertOverflow="clip" wrap="square" lIns="36576" tIns="27432" rIns="0" bIns="0" anchor="t" upright="1"/>
        <a:lstStyle/>
        <a:p>
          <a:pPr algn="l" rtl="0">
            <a:defRPr sz="1000"/>
          </a:pPr>
          <a:r>
            <a:rPr lang="en-US" sz="1200" b="1" i="0" u="none" strike="noStrike" baseline="0">
              <a:solidFill>
                <a:srgbClr val="000000"/>
              </a:solidFill>
              <a:latin typeface="Arial"/>
              <a:cs typeface="Arial"/>
            </a:rPr>
            <a:t>ft.</a:t>
          </a:r>
        </a:p>
      </xdr:txBody>
    </xdr:sp>
    <xdr:clientData/>
  </xdr:twoCellAnchor>
  <xdr:twoCellAnchor>
    <xdr:from>
      <xdr:col>4</xdr:col>
      <xdr:colOff>638175</xdr:colOff>
      <xdr:row>44</xdr:row>
      <xdr:rowOff>161925</xdr:rowOff>
    </xdr:from>
    <xdr:to>
      <xdr:col>5</xdr:col>
      <xdr:colOff>104775</xdr:colOff>
      <xdr:row>45</xdr:row>
      <xdr:rowOff>171450</xdr:rowOff>
    </xdr:to>
    <xdr:sp macro="" textlink="">
      <xdr:nvSpPr>
        <xdr:cNvPr id="2103" name="Text Box 55">
          <a:extLst>
            <a:ext uri="{FF2B5EF4-FFF2-40B4-BE49-F238E27FC236}">
              <a16:creationId xmlns:a16="http://schemas.microsoft.com/office/drawing/2014/main" id="{00000000-0008-0000-0300-000037080000}"/>
            </a:ext>
          </a:extLst>
        </xdr:cNvPr>
        <xdr:cNvSpPr txBox="1">
          <a:spLocks noChangeArrowheads="1"/>
        </xdr:cNvSpPr>
      </xdr:nvSpPr>
      <xdr:spPr bwMode="auto">
        <a:xfrm>
          <a:off x="3762375" y="9201150"/>
          <a:ext cx="247650" cy="21907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ft</a:t>
          </a:r>
          <a:r>
            <a:rPr lang="en-US" sz="1200" b="0" i="0" u="none" strike="noStrike" baseline="30000">
              <a:solidFill>
                <a:srgbClr val="000000"/>
              </a:solidFill>
              <a:latin typeface="Arial"/>
              <a:cs typeface="Arial"/>
            </a:rPr>
            <a:t>2</a:t>
          </a:r>
        </a:p>
      </xdr:txBody>
    </xdr:sp>
    <xdr:clientData/>
  </xdr:twoCellAnchor>
  <xdr:twoCellAnchor>
    <xdr:from>
      <xdr:col>4</xdr:col>
      <xdr:colOff>638175</xdr:colOff>
      <xdr:row>45</xdr:row>
      <xdr:rowOff>171450</xdr:rowOff>
    </xdr:from>
    <xdr:to>
      <xdr:col>5</xdr:col>
      <xdr:colOff>200025</xdr:colOff>
      <xdr:row>46</xdr:row>
      <xdr:rowOff>200025</xdr:rowOff>
    </xdr:to>
    <xdr:sp macro="" textlink="">
      <xdr:nvSpPr>
        <xdr:cNvPr id="2104" name="Text Box 56">
          <a:extLst>
            <a:ext uri="{FF2B5EF4-FFF2-40B4-BE49-F238E27FC236}">
              <a16:creationId xmlns:a16="http://schemas.microsoft.com/office/drawing/2014/main" id="{00000000-0008-0000-0300-000038080000}"/>
            </a:ext>
          </a:extLst>
        </xdr:cNvPr>
        <xdr:cNvSpPr txBox="1">
          <a:spLocks noChangeArrowheads="1"/>
        </xdr:cNvSpPr>
      </xdr:nvSpPr>
      <xdr:spPr bwMode="auto">
        <a:xfrm>
          <a:off x="3762375" y="9420225"/>
          <a:ext cx="342900" cy="209550"/>
        </a:xfrm>
        <a:prstGeom prst="rect">
          <a:avLst/>
        </a:prstGeom>
        <a:noFill/>
        <a:ln w="12700">
          <a:noFill/>
          <a:prstDash val="dash"/>
          <a:miter lim="800000"/>
          <a:headEnd/>
          <a:tailEnd/>
        </a:ln>
        <a:effectLst/>
      </xdr:spPr>
      <xdr:txBody>
        <a:bodyPr vertOverflow="clip" wrap="square" lIns="36576" tIns="27432" rIns="0" bIns="0" anchor="t" upright="1"/>
        <a:lstStyle/>
        <a:p>
          <a:pPr algn="l" rtl="0">
            <a:defRPr sz="1000"/>
          </a:pPr>
          <a:r>
            <a:rPr lang="en-US" sz="1200" b="1" i="0" u="none" strike="noStrike" baseline="0">
              <a:solidFill>
                <a:srgbClr val="000000"/>
              </a:solidFill>
              <a:latin typeface="Arial"/>
              <a:cs typeface="Arial"/>
            </a:rPr>
            <a:t>fps</a:t>
          </a:r>
        </a:p>
      </xdr:txBody>
    </xdr:sp>
    <xdr:clientData/>
  </xdr:twoCellAnchor>
  <xdr:twoCellAnchor>
    <xdr:from>
      <xdr:col>4</xdr:col>
      <xdr:colOff>638175</xdr:colOff>
      <xdr:row>47</xdr:row>
      <xdr:rowOff>9525</xdr:rowOff>
    </xdr:from>
    <xdr:to>
      <xdr:col>5</xdr:col>
      <xdr:colOff>76200</xdr:colOff>
      <xdr:row>47</xdr:row>
      <xdr:rowOff>209550</xdr:rowOff>
    </xdr:to>
    <xdr:sp macro="" textlink="">
      <xdr:nvSpPr>
        <xdr:cNvPr id="2105" name="Text Box 57">
          <a:extLst>
            <a:ext uri="{FF2B5EF4-FFF2-40B4-BE49-F238E27FC236}">
              <a16:creationId xmlns:a16="http://schemas.microsoft.com/office/drawing/2014/main" id="{00000000-0008-0000-0300-000039080000}"/>
            </a:ext>
          </a:extLst>
        </xdr:cNvPr>
        <xdr:cNvSpPr txBox="1">
          <a:spLocks noChangeArrowheads="1"/>
        </xdr:cNvSpPr>
      </xdr:nvSpPr>
      <xdr:spPr bwMode="auto">
        <a:xfrm>
          <a:off x="3762375" y="9648825"/>
          <a:ext cx="219075" cy="20002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ft.</a:t>
          </a:r>
        </a:p>
      </xdr:txBody>
    </xdr:sp>
    <xdr:clientData/>
  </xdr:twoCellAnchor>
  <xdr:twoCellAnchor>
    <xdr:from>
      <xdr:col>4</xdr:col>
      <xdr:colOff>638175</xdr:colOff>
      <xdr:row>48</xdr:row>
      <xdr:rowOff>19050</xdr:rowOff>
    </xdr:from>
    <xdr:to>
      <xdr:col>5</xdr:col>
      <xdr:colOff>152400</xdr:colOff>
      <xdr:row>49</xdr:row>
      <xdr:rowOff>0</xdr:rowOff>
    </xdr:to>
    <xdr:sp macro="" textlink="">
      <xdr:nvSpPr>
        <xdr:cNvPr id="2106" name="Text Box 58">
          <a:extLst>
            <a:ext uri="{FF2B5EF4-FFF2-40B4-BE49-F238E27FC236}">
              <a16:creationId xmlns:a16="http://schemas.microsoft.com/office/drawing/2014/main" id="{00000000-0008-0000-0300-00003A080000}"/>
            </a:ext>
          </a:extLst>
        </xdr:cNvPr>
        <xdr:cNvSpPr txBox="1">
          <a:spLocks noChangeArrowheads="1"/>
        </xdr:cNvSpPr>
      </xdr:nvSpPr>
      <xdr:spPr bwMode="auto">
        <a:xfrm>
          <a:off x="3762375" y="9896475"/>
          <a:ext cx="295275" cy="21907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cfs</a:t>
          </a:r>
        </a:p>
      </xdr:txBody>
    </xdr:sp>
    <xdr:clientData/>
  </xdr:twoCellAnchor>
  <xdr:twoCellAnchor>
    <xdr:from>
      <xdr:col>2</xdr:col>
      <xdr:colOff>619125</xdr:colOff>
      <xdr:row>37</xdr:row>
      <xdr:rowOff>0</xdr:rowOff>
    </xdr:from>
    <xdr:to>
      <xdr:col>3</xdr:col>
      <xdr:colOff>47625</xdr:colOff>
      <xdr:row>37</xdr:row>
      <xdr:rowOff>200025</xdr:rowOff>
    </xdr:to>
    <xdr:sp macro="" textlink="">
      <xdr:nvSpPr>
        <xdr:cNvPr id="2107" name="Text Box 59">
          <a:extLst>
            <a:ext uri="{FF2B5EF4-FFF2-40B4-BE49-F238E27FC236}">
              <a16:creationId xmlns:a16="http://schemas.microsoft.com/office/drawing/2014/main" id="{00000000-0008-0000-0300-00003B080000}"/>
            </a:ext>
          </a:extLst>
        </xdr:cNvPr>
        <xdr:cNvSpPr txBox="1">
          <a:spLocks noChangeArrowheads="1"/>
        </xdr:cNvSpPr>
      </xdr:nvSpPr>
      <xdr:spPr bwMode="auto">
        <a:xfrm>
          <a:off x="2181225" y="7600950"/>
          <a:ext cx="209550" cy="20002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ft.</a:t>
          </a:r>
        </a:p>
      </xdr:txBody>
    </xdr:sp>
    <xdr:clientData/>
  </xdr:twoCellAnchor>
  <xdr:twoCellAnchor>
    <xdr:from>
      <xdr:col>2</xdr:col>
      <xdr:colOff>609600</xdr:colOff>
      <xdr:row>37</xdr:row>
      <xdr:rowOff>161925</xdr:rowOff>
    </xdr:from>
    <xdr:to>
      <xdr:col>3</xdr:col>
      <xdr:colOff>76200</xdr:colOff>
      <xdr:row>38</xdr:row>
      <xdr:rowOff>171450</xdr:rowOff>
    </xdr:to>
    <xdr:sp macro="" textlink="">
      <xdr:nvSpPr>
        <xdr:cNvPr id="2108" name="Text Box 60">
          <a:extLst>
            <a:ext uri="{FF2B5EF4-FFF2-40B4-BE49-F238E27FC236}">
              <a16:creationId xmlns:a16="http://schemas.microsoft.com/office/drawing/2014/main" id="{00000000-0008-0000-0300-00003C080000}"/>
            </a:ext>
          </a:extLst>
        </xdr:cNvPr>
        <xdr:cNvSpPr txBox="1">
          <a:spLocks noChangeArrowheads="1"/>
        </xdr:cNvSpPr>
      </xdr:nvSpPr>
      <xdr:spPr bwMode="auto">
        <a:xfrm>
          <a:off x="2171700" y="7762875"/>
          <a:ext cx="247650" cy="21907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ft</a:t>
          </a:r>
          <a:r>
            <a:rPr lang="en-US" sz="1200" b="0" i="0" u="none" strike="noStrike" baseline="30000">
              <a:solidFill>
                <a:srgbClr val="000000"/>
              </a:solidFill>
              <a:latin typeface="Arial"/>
              <a:cs typeface="Arial"/>
            </a:rPr>
            <a:t>2</a:t>
          </a:r>
        </a:p>
      </xdr:txBody>
    </xdr:sp>
    <xdr:clientData/>
  </xdr:twoCellAnchor>
  <xdr:twoCellAnchor>
    <xdr:from>
      <xdr:col>2</xdr:col>
      <xdr:colOff>619125</xdr:colOff>
      <xdr:row>39</xdr:row>
      <xdr:rowOff>0</xdr:rowOff>
    </xdr:from>
    <xdr:to>
      <xdr:col>3</xdr:col>
      <xdr:colOff>180975</xdr:colOff>
      <xdr:row>40</xdr:row>
      <xdr:rowOff>0</xdr:rowOff>
    </xdr:to>
    <xdr:sp macro="" textlink="">
      <xdr:nvSpPr>
        <xdr:cNvPr id="2109" name="Text Box 61">
          <a:extLst>
            <a:ext uri="{FF2B5EF4-FFF2-40B4-BE49-F238E27FC236}">
              <a16:creationId xmlns:a16="http://schemas.microsoft.com/office/drawing/2014/main" id="{00000000-0008-0000-0300-00003D080000}"/>
            </a:ext>
          </a:extLst>
        </xdr:cNvPr>
        <xdr:cNvSpPr txBox="1">
          <a:spLocks noChangeArrowheads="1"/>
        </xdr:cNvSpPr>
      </xdr:nvSpPr>
      <xdr:spPr bwMode="auto">
        <a:xfrm>
          <a:off x="2181225" y="7991475"/>
          <a:ext cx="342900" cy="209550"/>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fps</a:t>
          </a:r>
        </a:p>
      </xdr:txBody>
    </xdr:sp>
    <xdr:clientData/>
  </xdr:twoCellAnchor>
  <xdr:twoCellAnchor>
    <xdr:from>
      <xdr:col>2</xdr:col>
      <xdr:colOff>628650</xdr:colOff>
      <xdr:row>40</xdr:row>
      <xdr:rowOff>19050</xdr:rowOff>
    </xdr:from>
    <xdr:to>
      <xdr:col>3</xdr:col>
      <xdr:colOff>66675</xdr:colOff>
      <xdr:row>40</xdr:row>
      <xdr:rowOff>219075</xdr:rowOff>
    </xdr:to>
    <xdr:sp macro="" textlink="">
      <xdr:nvSpPr>
        <xdr:cNvPr id="2110" name="Text Box 62">
          <a:extLst>
            <a:ext uri="{FF2B5EF4-FFF2-40B4-BE49-F238E27FC236}">
              <a16:creationId xmlns:a16="http://schemas.microsoft.com/office/drawing/2014/main" id="{00000000-0008-0000-0300-00003E080000}"/>
            </a:ext>
          </a:extLst>
        </xdr:cNvPr>
        <xdr:cNvSpPr txBox="1">
          <a:spLocks noChangeArrowheads="1"/>
        </xdr:cNvSpPr>
      </xdr:nvSpPr>
      <xdr:spPr bwMode="auto">
        <a:xfrm>
          <a:off x="2190750" y="8220075"/>
          <a:ext cx="219075" cy="20002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ft.</a:t>
          </a:r>
        </a:p>
      </xdr:txBody>
    </xdr:sp>
    <xdr:clientData/>
  </xdr:twoCellAnchor>
  <xdr:twoCellAnchor>
    <xdr:from>
      <xdr:col>2</xdr:col>
      <xdr:colOff>619125</xdr:colOff>
      <xdr:row>41</xdr:row>
      <xdr:rowOff>19050</xdr:rowOff>
    </xdr:from>
    <xdr:to>
      <xdr:col>3</xdr:col>
      <xdr:colOff>133350</xdr:colOff>
      <xdr:row>42</xdr:row>
      <xdr:rowOff>0</xdr:rowOff>
    </xdr:to>
    <xdr:sp macro="" textlink="">
      <xdr:nvSpPr>
        <xdr:cNvPr id="2111" name="Text Box 63">
          <a:extLst>
            <a:ext uri="{FF2B5EF4-FFF2-40B4-BE49-F238E27FC236}">
              <a16:creationId xmlns:a16="http://schemas.microsoft.com/office/drawing/2014/main" id="{00000000-0008-0000-0300-00003F080000}"/>
            </a:ext>
          </a:extLst>
        </xdr:cNvPr>
        <xdr:cNvSpPr txBox="1">
          <a:spLocks noChangeArrowheads="1"/>
        </xdr:cNvSpPr>
      </xdr:nvSpPr>
      <xdr:spPr bwMode="auto">
        <a:xfrm>
          <a:off x="2181225" y="8458200"/>
          <a:ext cx="295275" cy="21907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cfs</a:t>
          </a:r>
        </a:p>
      </xdr:txBody>
    </xdr:sp>
    <xdr:clientData/>
  </xdr:twoCellAnchor>
  <xdr:twoCellAnchor>
    <xdr:from>
      <xdr:col>2</xdr:col>
      <xdr:colOff>638175</xdr:colOff>
      <xdr:row>44</xdr:row>
      <xdr:rowOff>0</xdr:rowOff>
    </xdr:from>
    <xdr:to>
      <xdr:col>3</xdr:col>
      <xdr:colOff>66675</xdr:colOff>
      <xdr:row>44</xdr:row>
      <xdr:rowOff>200025</xdr:rowOff>
    </xdr:to>
    <xdr:sp macro="" textlink="">
      <xdr:nvSpPr>
        <xdr:cNvPr id="2112" name="Text Box 64">
          <a:extLst>
            <a:ext uri="{FF2B5EF4-FFF2-40B4-BE49-F238E27FC236}">
              <a16:creationId xmlns:a16="http://schemas.microsoft.com/office/drawing/2014/main" id="{00000000-0008-0000-0300-000040080000}"/>
            </a:ext>
          </a:extLst>
        </xdr:cNvPr>
        <xdr:cNvSpPr txBox="1">
          <a:spLocks noChangeArrowheads="1"/>
        </xdr:cNvSpPr>
      </xdr:nvSpPr>
      <xdr:spPr bwMode="auto">
        <a:xfrm>
          <a:off x="2200275" y="9039225"/>
          <a:ext cx="209550" cy="20002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ft.</a:t>
          </a:r>
        </a:p>
      </xdr:txBody>
    </xdr:sp>
    <xdr:clientData/>
  </xdr:twoCellAnchor>
  <xdr:twoCellAnchor>
    <xdr:from>
      <xdr:col>2</xdr:col>
      <xdr:colOff>647700</xdr:colOff>
      <xdr:row>44</xdr:row>
      <xdr:rowOff>171450</xdr:rowOff>
    </xdr:from>
    <xdr:to>
      <xdr:col>3</xdr:col>
      <xdr:colOff>114300</xdr:colOff>
      <xdr:row>46</xdr:row>
      <xdr:rowOff>0</xdr:rowOff>
    </xdr:to>
    <xdr:sp macro="" textlink="">
      <xdr:nvSpPr>
        <xdr:cNvPr id="2113" name="Text Box 65">
          <a:extLst>
            <a:ext uri="{FF2B5EF4-FFF2-40B4-BE49-F238E27FC236}">
              <a16:creationId xmlns:a16="http://schemas.microsoft.com/office/drawing/2014/main" id="{00000000-0008-0000-0300-000041080000}"/>
            </a:ext>
          </a:extLst>
        </xdr:cNvPr>
        <xdr:cNvSpPr txBox="1">
          <a:spLocks noChangeArrowheads="1"/>
        </xdr:cNvSpPr>
      </xdr:nvSpPr>
      <xdr:spPr bwMode="auto">
        <a:xfrm>
          <a:off x="2209800" y="9210675"/>
          <a:ext cx="247650" cy="21907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ft</a:t>
          </a:r>
          <a:r>
            <a:rPr lang="en-US" sz="1200" b="0" i="0" u="none" strike="noStrike" baseline="30000">
              <a:solidFill>
                <a:srgbClr val="000000"/>
              </a:solidFill>
              <a:latin typeface="Arial"/>
              <a:cs typeface="Arial"/>
            </a:rPr>
            <a:t>2</a:t>
          </a:r>
        </a:p>
      </xdr:txBody>
    </xdr:sp>
    <xdr:clientData/>
  </xdr:twoCellAnchor>
  <xdr:twoCellAnchor>
    <xdr:from>
      <xdr:col>2</xdr:col>
      <xdr:colOff>647700</xdr:colOff>
      <xdr:row>46</xdr:row>
      <xdr:rowOff>0</xdr:rowOff>
    </xdr:from>
    <xdr:to>
      <xdr:col>3</xdr:col>
      <xdr:colOff>209550</xdr:colOff>
      <xdr:row>47</xdr:row>
      <xdr:rowOff>0</xdr:rowOff>
    </xdr:to>
    <xdr:sp macro="" textlink="">
      <xdr:nvSpPr>
        <xdr:cNvPr id="2114" name="Text Box 66">
          <a:extLst>
            <a:ext uri="{FF2B5EF4-FFF2-40B4-BE49-F238E27FC236}">
              <a16:creationId xmlns:a16="http://schemas.microsoft.com/office/drawing/2014/main" id="{00000000-0008-0000-0300-000042080000}"/>
            </a:ext>
          </a:extLst>
        </xdr:cNvPr>
        <xdr:cNvSpPr txBox="1">
          <a:spLocks noChangeArrowheads="1"/>
        </xdr:cNvSpPr>
      </xdr:nvSpPr>
      <xdr:spPr bwMode="auto">
        <a:xfrm>
          <a:off x="2209800" y="9429750"/>
          <a:ext cx="342900" cy="209550"/>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fps</a:t>
          </a:r>
        </a:p>
      </xdr:txBody>
    </xdr:sp>
    <xdr:clientData/>
  </xdr:twoCellAnchor>
  <xdr:twoCellAnchor>
    <xdr:from>
      <xdr:col>2</xdr:col>
      <xdr:colOff>638175</xdr:colOff>
      <xdr:row>47</xdr:row>
      <xdr:rowOff>19050</xdr:rowOff>
    </xdr:from>
    <xdr:to>
      <xdr:col>3</xdr:col>
      <xdr:colOff>76200</xdr:colOff>
      <xdr:row>47</xdr:row>
      <xdr:rowOff>219075</xdr:rowOff>
    </xdr:to>
    <xdr:sp macro="" textlink="">
      <xdr:nvSpPr>
        <xdr:cNvPr id="2115" name="Text Box 67">
          <a:extLst>
            <a:ext uri="{FF2B5EF4-FFF2-40B4-BE49-F238E27FC236}">
              <a16:creationId xmlns:a16="http://schemas.microsoft.com/office/drawing/2014/main" id="{00000000-0008-0000-0300-000043080000}"/>
            </a:ext>
          </a:extLst>
        </xdr:cNvPr>
        <xdr:cNvSpPr txBox="1">
          <a:spLocks noChangeArrowheads="1"/>
        </xdr:cNvSpPr>
      </xdr:nvSpPr>
      <xdr:spPr bwMode="auto">
        <a:xfrm>
          <a:off x="2200275" y="9658350"/>
          <a:ext cx="219075" cy="20002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ft.</a:t>
          </a:r>
        </a:p>
      </xdr:txBody>
    </xdr:sp>
    <xdr:clientData/>
  </xdr:twoCellAnchor>
  <xdr:twoCellAnchor>
    <xdr:from>
      <xdr:col>2</xdr:col>
      <xdr:colOff>609600</xdr:colOff>
      <xdr:row>48</xdr:row>
      <xdr:rowOff>19050</xdr:rowOff>
    </xdr:from>
    <xdr:to>
      <xdr:col>3</xdr:col>
      <xdr:colOff>123825</xdr:colOff>
      <xdr:row>49</xdr:row>
      <xdr:rowOff>0</xdr:rowOff>
    </xdr:to>
    <xdr:sp macro="" textlink="">
      <xdr:nvSpPr>
        <xdr:cNvPr id="2116" name="Text Box 68">
          <a:extLst>
            <a:ext uri="{FF2B5EF4-FFF2-40B4-BE49-F238E27FC236}">
              <a16:creationId xmlns:a16="http://schemas.microsoft.com/office/drawing/2014/main" id="{00000000-0008-0000-0300-000044080000}"/>
            </a:ext>
          </a:extLst>
        </xdr:cNvPr>
        <xdr:cNvSpPr txBox="1">
          <a:spLocks noChangeArrowheads="1"/>
        </xdr:cNvSpPr>
      </xdr:nvSpPr>
      <xdr:spPr bwMode="auto">
        <a:xfrm>
          <a:off x="2171700" y="9896475"/>
          <a:ext cx="295275" cy="21907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cfs</a:t>
          </a:r>
        </a:p>
      </xdr:txBody>
    </xdr:sp>
    <xdr:clientData/>
  </xdr:twoCellAnchor>
  <xdr:twoCellAnchor>
    <xdr:from>
      <xdr:col>5</xdr:col>
      <xdr:colOff>590550</xdr:colOff>
      <xdr:row>53</xdr:row>
      <xdr:rowOff>19050</xdr:rowOff>
    </xdr:from>
    <xdr:to>
      <xdr:col>6</xdr:col>
      <xdr:colOff>390525</xdr:colOff>
      <xdr:row>53</xdr:row>
      <xdr:rowOff>209550</xdr:rowOff>
    </xdr:to>
    <xdr:sp macro="" textlink="">
      <xdr:nvSpPr>
        <xdr:cNvPr id="2117" name="Text Box 69">
          <a:extLst>
            <a:ext uri="{FF2B5EF4-FFF2-40B4-BE49-F238E27FC236}">
              <a16:creationId xmlns:a16="http://schemas.microsoft.com/office/drawing/2014/main" id="{00000000-0008-0000-0300-000045080000}"/>
            </a:ext>
          </a:extLst>
        </xdr:cNvPr>
        <xdr:cNvSpPr txBox="1">
          <a:spLocks noChangeArrowheads="1"/>
        </xdr:cNvSpPr>
      </xdr:nvSpPr>
      <xdr:spPr bwMode="auto">
        <a:xfrm>
          <a:off x="4495800" y="11163300"/>
          <a:ext cx="581025" cy="190500"/>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cms/m</a:t>
          </a:r>
        </a:p>
      </xdr:txBody>
    </xdr:sp>
    <xdr:clientData/>
  </xdr:twoCellAnchor>
  <xdr:twoCellAnchor>
    <xdr:from>
      <xdr:col>5</xdr:col>
      <xdr:colOff>619125</xdr:colOff>
      <xdr:row>54</xdr:row>
      <xdr:rowOff>9525</xdr:rowOff>
    </xdr:from>
    <xdr:to>
      <xdr:col>6</xdr:col>
      <xdr:colOff>209550</xdr:colOff>
      <xdr:row>54</xdr:row>
      <xdr:rowOff>228600</xdr:rowOff>
    </xdr:to>
    <xdr:sp macro="" textlink="">
      <xdr:nvSpPr>
        <xdr:cNvPr id="2118" name="Text Box 70">
          <a:extLst>
            <a:ext uri="{FF2B5EF4-FFF2-40B4-BE49-F238E27FC236}">
              <a16:creationId xmlns:a16="http://schemas.microsoft.com/office/drawing/2014/main" id="{00000000-0008-0000-0300-000046080000}"/>
            </a:ext>
          </a:extLst>
        </xdr:cNvPr>
        <xdr:cNvSpPr txBox="1">
          <a:spLocks noChangeArrowheads="1"/>
        </xdr:cNvSpPr>
      </xdr:nvSpPr>
      <xdr:spPr bwMode="auto">
        <a:xfrm>
          <a:off x="4524375" y="11391900"/>
          <a:ext cx="371475" cy="21907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mm</a:t>
          </a:r>
        </a:p>
      </xdr:txBody>
    </xdr:sp>
    <xdr:clientData/>
  </xdr:twoCellAnchor>
  <xdr:twoCellAnchor>
    <xdr:from>
      <xdr:col>5</xdr:col>
      <xdr:colOff>619125</xdr:colOff>
      <xdr:row>56</xdr:row>
      <xdr:rowOff>19050</xdr:rowOff>
    </xdr:from>
    <xdr:to>
      <xdr:col>6</xdr:col>
      <xdr:colOff>57150</xdr:colOff>
      <xdr:row>56</xdr:row>
      <xdr:rowOff>219075</xdr:rowOff>
    </xdr:to>
    <xdr:sp macro="" textlink="">
      <xdr:nvSpPr>
        <xdr:cNvPr id="2120" name="Text Box 72">
          <a:extLst>
            <a:ext uri="{FF2B5EF4-FFF2-40B4-BE49-F238E27FC236}">
              <a16:creationId xmlns:a16="http://schemas.microsoft.com/office/drawing/2014/main" id="{00000000-0008-0000-0300-000048080000}"/>
            </a:ext>
          </a:extLst>
        </xdr:cNvPr>
        <xdr:cNvSpPr txBox="1">
          <a:spLocks noChangeArrowheads="1"/>
        </xdr:cNvSpPr>
      </xdr:nvSpPr>
      <xdr:spPr bwMode="auto">
        <a:xfrm>
          <a:off x="4524375" y="11820525"/>
          <a:ext cx="219075" cy="20002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ft.</a:t>
          </a:r>
        </a:p>
      </xdr:txBody>
    </xdr:sp>
    <xdr:clientData/>
  </xdr:twoCellAnchor>
  <xdr:twoCellAnchor>
    <xdr:from>
      <xdr:col>5</xdr:col>
      <xdr:colOff>609600</xdr:colOff>
      <xdr:row>57</xdr:row>
      <xdr:rowOff>228600</xdr:rowOff>
    </xdr:from>
    <xdr:to>
      <xdr:col>6</xdr:col>
      <xdr:colOff>123825</xdr:colOff>
      <xdr:row>59</xdr:row>
      <xdr:rowOff>28575</xdr:rowOff>
    </xdr:to>
    <xdr:sp macro="" textlink="">
      <xdr:nvSpPr>
        <xdr:cNvPr id="2121" name="Text Box 73">
          <a:extLst>
            <a:ext uri="{FF2B5EF4-FFF2-40B4-BE49-F238E27FC236}">
              <a16:creationId xmlns:a16="http://schemas.microsoft.com/office/drawing/2014/main" id="{00000000-0008-0000-0300-000049080000}"/>
            </a:ext>
          </a:extLst>
        </xdr:cNvPr>
        <xdr:cNvSpPr txBox="1">
          <a:spLocks noChangeArrowheads="1"/>
        </xdr:cNvSpPr>
      </xdr:nvSpPr>
      <xdr:spPr bwMode="auto">
        <a:xfrm>
          <a:off x="4514850" y="12268200"/>
          <a:ext cx="295275" cy="21907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fps</a:t>
          </a:r>
        </a:p>
      </xdr:txBody>
    </xdr:sp>
    <xdr:clientData/>
  </xdr:twoCellAnchor>
  <xdr:twoCellAnchor>
    <xdr:from>
      <xdr:col>5</xdr:col>
      <xdr:colOff>609600</xdr:colOff>
      <xdr:row>59</xdr:row>
      <xdr:rowOff>28575</xdr:rowOff>
    </xdr:from>
    <xdr:to>
      <xdr:col>6</xdr:col>
      <xdr:colOff>38100</xdr:colOff>
      <xdr:row>59</xdr:row>
      <xdr:rowOff>228600</xdr:rowOff>
    </xdr:to>
    <xdr:sp macro="" textlink="">
      <xdr:nvSpPr>
        <xdr:cNvPr id="2122" name="Text Box 74">
          <a:extLst>
            <a:ext uri="{FF2B5EF4-FFF2-40B4-BE49-F238E27FC236}">
              <a16:creationId xmlns:a16="http://schemas.microsoft.com/office/drawing/2014/main" id="{00000000-0008-0000-0300-00004A080000}"/>
            </a:ext>
          </a:extLst>
        </xdr:cNvPr>
        <xdr:cNvSpPr txBox="1">
          <a:spLocks noChangeArrowheads="1"/>
        </xdr:cNvSpPr>
      </xdr:nvSpPr>
      <xdr:spPr bwMode="auto">
        <a:xfrm>
          <a:off x="4514850" y="12487275"/>
          <a:ext cx="209550" cy="20002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ft.</a:t>
          </a:r>
        </a:p>
      </xdr:txBody>
    </xdr:sp>
    <xdr:clientData/>
  </xdr:twoCellAnchor>
  <xdr:twoCellAnchor>
    <xdr:from>
      <xdr:col>5</xdr:col>
      <xdr:colOff>619125</xdr:colOff>
      <xdr:row>56</xdr:row>
      <xdr:rowOff>219075</xdr:rowOff>
    </xdr:from>
    <xdr:to>
      <xdr:col>6</xdr:col>
      <xdr:colOff>85725</xdr:colOff>
      <xdr:row>57</xdr:row>
      <xdr:rowOff>200025</xdr:rowOff>
    </xdr:to>
    <xdr:sp macro="" textlink="">
      <xdr:nvSpPr>
        <xdr:cNvPr id="2127" name="Text Box 79">
          <a:extLst>
            <a:ext uri="{FF2B5EF4-FFF2-40B4-BE49-F238E27FC236}">
              <a16:creationId xmlns:a16="http://schemas.microsoft.com/office/drawing/2014/main" id="{00000000-0008-0000-0300-00004F080000}"/>
            </a:ext>
          </a:extLst>
        </xdr:cNvPr>
        <xdr:cNvSpPr txBox="1">
          <a:spLocks noChangeArrowheads="1"/>
        </xdr:cNvSpPr>
      </xdr:nvSpPr>
      <xdr:spPr bwMode="auto">
        <a:xfrm>
          <a:off x="4524375" y="12020550"/>
          <a:ext cx="247650" cy="21907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ft</a:t>
          </a:r>
          <a:r>
            <a:rPr lang="en-US" sz="1200" b="0" i="0" u="none" strike="noStrike" baseline="30000">
              <a:solidFill>
                <a:srgbClr val="000000"/>
              </a:solidFill>
              <a:latin typeface="Arial"/>
              <a:cs typeface="Arial"/>
            </a:rPr>
            <a:t>2</a:t>
          </a:r>
        </a:p>
      </xdr:txBody>
    </xdr:sp>
    <xdr:clientData/>
  </xdr:twoCellAnchor>
  <xdr:twoCellAnchor>
    <xdr:from>
      <xdr:col>2</xdr:col>
      <xdr:colOff>600075</xdr:colOff>
      <xdr:row>53</xdr:row>
      <xdr:rowOff>19050</xdr:rowOff>
    </xdr:from>
    <xdr:to>
      <xdr:col>3</xdr:col>
      <xdr:colOff>352425</xdr:colOff>
      <xdr:row>54</xdr:row>
      <xdr:rowOff>9525</xdr:rowOff>
    </xdr:to>
    <xdr:sp macro="" textlink="">
      <xdr:nvSpPr>
        <xdr:cNvPr id="2128" name="Text Box 80">
          <a:extLst>
            <a:ext uri="{FF2B5EF4-FFF2-40B4-BE49-F238E27FC236}">
              <a16:creationId xmlns:a16="http://schemas.microsoft.com/office/drawing/2014/main" id="{00000000-0008-0000-0300-000050080000}"/>
            </a:ext>
          </a:extLst>
        </xdr:cNvPr>
        <xdr:cNvSpPr txBox="1">
          <a:spLocks noChangeArrowheads="1"/>
        </xdr:cNvSpPr>
      </xdr:nvSpPr>
      <xdr:spPr bwMode="auto">
        <a:xfrm>
          <a:off x="2162175" y="11163300"/>
          <a:ext cx="533400" cy="228600"/>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cms/m</a:t>
          </a:r>
        </a:p>
      </xdr:txBody>
    </xdr:sp>
    <xdr:clientData/>
  </xdr:twoCellAnchor>
  <xdr:twoCellAnchor>
    <xdr:from>
      <xdr:col>2</xdr:col>
      <xdr:colOff>619125</xdr:colOff>
      <xdr:row>56</xdr:row>
      <xdr:rowOff>19050</xdr:rowOff>
    </xdr:from>
    <xdr:to>
      <xdr:col>3</xdr:col>
      <xdr:colOff>57150</xdr:colOff>
      <xdr:row>56</xdr:row>
      <xdr:rowOff>219075</xdr:rowOff>
    </xdr:to>
    <xdr:sp macro="" textlink="">
      <xdr:nvSpPr>
        <xdr:cNvPr id="2130" name="Text Box 82">
          <a:extLst>
            <a:ext uri="{FF2B5EF4-FFF2-40B4-BE49-F238E27FC236}">
              <a16:creationId xmlns:a16="http://schemas.microsoft.com/office/drawing/2014/main" id="{00000000-0008-0000-0300-000052080000}"/>
            </a:ext>
          </a:extLst>
        </xdr:cNvPr>
        <xdr:cNvSpPr txBox="1">
          <a:spLocks noChangeArrowheads="1"/>
        </xdr:cNvSpPr>
      </xdr:nvSpPr>
      <xdr:spPr bwMode="auto">
        <a:xfrm>
          <a:off x="2181225" y="11820525"/>
          <a:ext cx="219075" cy="20002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ft.</a:t>
          </a:r>
        </a:p>
      </xdr:txBody>
    </xdr:sp>
    <xdr:clientData/>
  </xdr:twoCellAnchor>
  <xdr:twoCellAnchor>
    <xdr:from>
      <xdr:col>2</xdr:col>
      <xdr:colOff>619125</xdr:colOff>
      <xdr:row>57</xdr:row>
      <xdr:rowOff>228600</xdr:rowOff>
    </xdr:from>
    <xdr:to>
      <xdr:col>3</xdr:col>
      <xdr:colOff>133350</xdr:colOff>
      <xdr:row>59</xdr:row>
      <xdr:rowOff>28575</xdr:rowOff>
    </xdr:to>
    <xdr:sp macro="" textlink="">
      <xdr:nvSpPr>
        <xdr:cNvPr id="2131" name="Text Box 83">
          <a:extLst>
            <a:ext uri="{FF2B5EF4-FFF2-40B4-BE49-F238E27FC236}">
              <a16:creationId xmlns:a16="http://schemas.microsoft.com/office/drawing/2014/main" id="{00000000-0008-0000-0300-000053080000}"/>
            </a:ext>
          </a:extLst>
        </xdr:cNvPr>
        <xdr:cNvSpPr txBox="1">
          <a:spLocks noChangeArrowheads="1"/>
        </xdr:cNvSpPr>
      </xdr:nvSpPr>
      <xdr:spPr bwMode="auto">
        <a:xfrm>
          <a:off x="2181225" y="12268200"/>
          <a:ext cx="295275" cy="21907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fps</a:t>
          </a:r>
        </a:p>
      </xdr:txBody>
    </xdr:sp>
    <xdr:clientData/>
  </xdr:twoCellAnchor>
  <xdr:twoCellAnchor>
    <xdr:from>
      <xdr:col>2</xdr:col>
      <xdr:colOff>600075</xdr:colOff>
      <xdr:row>59</xdr:row>
      <xdr:rowOff>28575</xdr:rowOff>
    </xdr:from>
    <xdr:to>
      <xdr:col>3</xdr:col>
      <xdr:colOff>28575</xdr:colOff>
      <xdr:row>59</xdr:row>
      <xdr:rowOff>228600</xdr:rowOff>
    </xdr:to>
    <xdr:sp macro="" textlink="">
      <xdr:nvSpPr>
        <xdr:cNvPr id="2132" name="Text Box 84">
          <a:extLst>
            <a:ext uri="{FF2B5EF4-FFF2-40B4-BE49-F238E27FC236}">
              <a16:creationId xmlns:a16="http://schemas.microsoft.com/office/drawing/2014/main" id="{00000000-0008-0000-0300-000054080000}"/>
            </a:ext>
          </a:extLst>
        </xdr:cNvPr>
        <xdr:cNvSpPr txBox="1">
          <a:spLocks noChangeArrowheads="1"/>
        </xdr:cNvSpPr>
      </xdr:nvSpPr>
      <xdr:spPr bwMode="auto">
        <a:xfrm>
          <a:off x="2162175" y="12487275"/>
          <a:ext cx="209550" cy="20002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ft.</a:t>
          </a:r>
        </a:p>
      </xdr:txBody>
    </xdr:sp>
    <xdr:clientData/>
  </xdr:twoCellAnchor>
  <xdr:twoCellAnchor>
    <xdr:from>
      <xdr:col>2</xdr:col>
      <xdr:colOff>619125</xdr:colOff>
      <xdr:row>56</xdr:row>
      <xdr:rowOff>219075</xdr:rowOff>
    </xdr:from>
    <xdr:to>
      <xdr:col>3</xdr:col>
      <xdr:colOff>85725</xdr:colOff>
      <xdr:row>57</xdr:row>
      <xdr:rowOff>200025</xdr:rowOff>
    </xdr:to>
    <xdr:sp macro="" textlink="">
      <xdr:nvSpPr>
        <xdr:cNvPr id="2133" name="Text Box 85">
          <a:extLst>
            <a:ext uri="{FF2B5EF4-FFF2-40B4-BE49-F238E27FC236}">
              <a16:creationId xmlns:a16="http://schemas.microsoft.com/office/drawing/2014/main" id="{00000000-0008-0000-0300-000055080000}"/>
            </a:ext>
          </a:extLst>
        </xdr:cNvPr>
        <xdr:cNvSpPr txBox="1">
          <a:spLocks noChangeArrowheads="1"/>
        </xdr:cNvSpPr>
      </xdr:nvSpPr>
      <xdr:spPr bwMode="auto">
        <a:xfrm>
          <a:off x="2181225" y="12020550"/>
          <a:ext cx="247650" cy="21907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ft</a:t>
          </a:r>
          <a:r>
            <a:rPr lang="en-US" sz="1200" b="0" i="0" u="none" strike="noStrike" baseline="30000">
              <a:solidFill>
                <a:srgbClr val="000000"/>
              </a:solidFill>
              <a:latin typeface="Arial"/>
              <a:cs typeface="Arial"/>
            </a:rPr>
            <a:t>2</a:t>
          </a:r>
        </a:p>
      </xdr:txBody>
    </xdr:sp>
    <xdr:clientData/>
  </xdr:twoCellAnchor>
  <xdr:twoCellAnchor>
    <xdr:from>
      <xdr:col>2</xdr:col>
      <xdr:colOff>609600</xdr:colOff>
      <xdr:row>61</xdr:row>
      <xdr:rowOff>28575</xdr:rowOff>
    </xdr:from>
    <xdr:to>
      <xdr:col>3</xdr:col>
      <xdr:colOff>38100</xdr:colOff>
      <xdr:row>61</xdr:row>
      <xdr:rowOff>228600</xdr:rowOff>
    </xdr:to>
    <xdr:sp macro="" textlink="">
      <xdr:nvSpPr>
        <xdr:cNvPr id="2134" name="Text Box 86">
          <a:extLst>
            <a:ext uri="{FF2B5EF4-FFF2-40B4-BE49-F238E27FC236}">
              <a16:creationId xmlns:a16="http://schemas.microsoft.com/office/drawing/2014/main" id="{00000000-0008-0000-0300-000056080000}"/>
            </a:ext>
          </a:extLst>
        </xdr:cNvPr>
        <xdr:cNvSpPr txBox="1">
          <a:spLocks noChangeArrowheads="1"/>
        </xdr:cNvSpPr>
      </xdr:nvSpPr>
      <xdr:spPr bwMode="auto">
        <a:xfrm>
          <a:off x="2171700" y="12963525"/>
          <a:ext cx="209550" cy="20002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ft.</a:t>
          </a:r>
        </a:p>
      </xdr:txBody>
    </xdr:sp>
    <xdr:clientData/>
  </xdr:twoCellAnchor>
  <xdr:twoCellAnchor>
    <xdr:from>
      <xdr:col>2</xdr:col>
      <xdr:colOff>590550</xdr:colOff>
      <xdr:row>73</xdr:row>
      <xdr:rowOff>28575</xdr:rowOff>
    </xdr:from>
    <xdr:to>
      <xdr:col>3</xdr:col>
      <xdr:colOff>19050</xdr:colOff>
      <xdr:row>73</xdr:row>
      <xdr:rowOff>228600</xdr:rowOff>
    </xdr:to>
    <xdr:sp macro="" textlink="">
      <xdr:nvSpPr>
        <xdr:cNvPr id="2135" name="Text Box 87">
          <a:extLst>
            <a:ext uri="{FF2B5EF4-FFF2-40B4-BE49-F238E27FC236}">
              <a16:creationId xmlns:a16="http://schemas.microsoft.com/office/drawing/2014/main" id="{00000000-0008-0000-0300-000057080000}"/>
            </a:ext>
          </a:extLst>
        </xdr:cNvPr>
        <xdr:cNvSpPr txBox="1">
          <a:spLocks noChangeArrowheads="1"/>
        </xdr:cNvSpPr>
      </xdr:nvSpPr>
      <xdr:spPr bwMode="auto">
        <a:xfrm>
          <a:off x="2152650" y="15373350"/>
          <a:ext cx="209550" cy="20002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ft.</a:t>
          </a:r>
        </a:p>
      </xdr:txBody>
    </xdr:sp>
    <xdr:clientData/>
  </xdr:twoCellAnchor>
  <xdr:twoCellAnchor>
    <xdr:from>
      <xdr:col>2</xdr:col>
      <xdr:colOff>590550</xdr:colOff>
      <xdr:row>74</xdr:row>
      <xdr:rowOff>28575</xdr:rowOff>
    </xdr:from>
    <xdr:to>
      <xdr:col>3</xdr:col>
      <xdr:colOff>57150</xdr:colOff>
      <xdr:row>75</xdr:row>
      <xdr:rowOff>0</xdr:rowOff>
    </xdr:to>
    <xdr:sp macro="" textlink="">
      <xdr:nvSpPr>
        <xdr:cNvPr id="2136" name="Text Box 88">
          <a:extLst>
            <a:ext uri="{FF2B5EF4-FFF2-40B4-BE49-F238E27FC236}">
              <a16:creationId xmlns:a16="http://schemas.microsoft.com/office/drawing/2014/main" id="{00000000-0008-0000-0300-000058080000}"/>
            </a:ext>
          </a:extLst>
        </xdr:cNvPr>
        <xdr:cNvSpPr txBox="1">
          <a:spLocks noChangeArrowheads="1"/>
        </xdr:cNvSpPr>
      </xdr:nvSpPr>
      <xdr:spPr bwMode="auto">
        <a:xfrm>
          <a:off x="2152650" y="15611475"/>
          <a:ext cx="247650" cy="209550"/>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ft.</a:t>
          </a:r>
        </a:p>
      </xdr:txBody>
    </xdr:sp>
    <xdr:clientData/>
  </xdr:twoCellAnchor>
  <xdr:twoCellAnchor>
    <xdr:from>
      <xdr:col>2</xdr:col>
      <xdr:colOff>600075</xdr:colOff>
      <xdr:row>75</xdr:row>
      <xdr:rowOff>28575</xdr:rowOff>
    </xdr:from>
    <xdr:to>
      <xdr:col>3</xdr:col>
      <xdr:colOff>114300</xdr:colOff>
      <xdr:row>76</xdr:row>
      <xdr:rowOff>19050</xdr:rowOff>
    </xdr:to>
    <xdr:sp macro="" textlink="">
      <xdr:nvSpPr>
        <xdr:cNvPr id="2137" name="Text Box 89">
          <a:extLst>
            <a:ext uri="{FF2B5EF4-FFF2-40B4-BE49-F238E27FC236}">
              <a16:creationId xmlns:a16="http://schemas.microsoft.com/office/drawing/2014/main" id="{00000000-0008-0000-0300-000059080000}"/>
            </a:ext>
          </a:extLst>
        </xdr:cNvPr>
        <xdr:cNvSpPr txBox="1">
          <a:spLocks noChangeArrowheads="1"/>
        </xdr:cNvSpPr>
      </xdr:nvSpPr>
      <xdr:spPr bwMode="auto">
        <a:xfrm>
          <a:off x="2162175" y="15849600"/>
          <a:ext cx="295275" cy="228600"/>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a:t>
          </a:r>
        </a:p>
      </xdr:txBody>
    </xdr:sp>
    <xdr:clientData/>
  </xdr:twoCellAnchor>
  <xdr:twoCellAnchor>
    <xdr:from>
      <xdr:col>2</xdr:col>
      <xdr:colOff>666750</xdr:colOff>
      <xdr:row>66</xdr:row>
      <xdr:rowOff>0</xdr:rowOff>
    </xdr:from>
    <xdr:to>
      <xdr:col>3</xdr:col>
      <xdr:colOff>133350</xdr:colOff>
      <xdr:row>66</xdr:row>
      <xdr:rowOff>200025</xdr:rowOff>
    </xdr:to>
    <xdr:sp macro="" textlink="">
      <xdr:nvSpPr>
        <xdr:cNvPr id="2138" name="Text Box 90">
          <a:extLst>
            <a:ext uri="{FF2B5EF4-FFF2-40B4-BE49-F238E27FC236}">
              <a16:creationId xmlns:a16="http://schemas.microsoft.com/office/drawing/2014/main" id="{00000000-0008-0000-0300-00005A080000}"/>
            </a:ext>
          </a:extLst>
        </xdr:cNvPr>
        <xdr:cNvSpPr txBox="1">
          <a:spLocks noChangeArrowheads="1"/>
        </xdr:cNvSpPr>
      </xdr:nvSpPr>
      <xdr:spPr bwMode="auto">
        <a:xfrm>
          <a:off x="2228850" y="13916025"/>
          <a:ext cx="247650" cy="200025"/>
        </a:xfrm>
        <a:prstGeom prst="rect">
          <a:avLst/>
        </a:prstGeom>
        <a:noFill/>
        <a:ln w="12700">
          <a:noFill/>
          <a:prstDash val="dash"/>
          <a:miter lim="800000"/>
          <a:headEnd/>
          <a:tailEnd/>
        </a:ln>
        <a:effectLst/>
      </xdr:spPr>
      <xdr:txBody>
        <a:bodyPr vertOverflow="clip" wrap="square" lIns="36576" tIns="27432" rIns="0" bIns="0" anchor="t" upright="1"/>
        <a:lstStyle/>
        <a:p>
          <a:pPr algn="l" rtl="0">
            <a:defRPr sz="1000"/>
          </a:pPr>
          <a:r>
            <a:rPr lang="en-US" sz="1200" b="1" i="0" u="none" strike="noStrike" baseline="0">
              <a:solidFill>
                <a:srgbClr val="000000"/>
              </a:solidFill>
              <a:latin typeface="Arial"/>
              <a:cs typeface="Arial"/>
            </a:rPr>
            <a:t>ft.</a:t>
          </a:r>
        </a:p>
      </xdr:txBody>
    </xdr:sp>
    <xdr:clientData/>
  </xdr:twoCellAnchor>
  <xdr:twoCellAnchor>
    <xdr:from>
      <xdr:col>2</xdr:col>
      <xdr:colOff>657225</xdr:colOff>
      <xdr:row>67</xdr:row>
      <xdr:rowOff>219075</xdr:rowOff>
    </xdr:from>
    <xdr:to>
      <xdr:col>3</xdr:col>
      <xdr:colOff>123825</xdr:colOff>
      <xdr:row>68</xdr:row>
      <xdr:rowOff>190500</xdr:rowOff>
    </xdr:to>
    <xdr:sp macro="" textlink="">
      <xdr:nvSpPr>
        <xdr:cNvPr id="2139" name="Text Box 91">
          <a:extLst>
            <a:ext uri="{FF2B5EF4-FFF2-40B4-BE49-F238E27FC236}">
              <a16:creationId xmlns:a16="http://schemas.microsoft.com/office/drawing/2014/main" id="{00000000-0008-0000-0300-00005B080000}"/>
            </a:ext>
          </a:extLst>
        </xdr:cNvPr>
        <xdr:cNvSpPr txBox="1">
          <a:spLocks noChangeArrowheads="1"/>
        </xdr:cNvSpPr>
      </xdr:nvSpPr>
      <xdr:spPr bwMode="auto">
        <a:xfrm>
          <a:off x="2219325" y="14344650"/>
          <a:ext cx="247650" cy="209550"/>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ft</a:t>
          </a:r>
          <a:r>
            <a:rPr lang="en-US" sz="1200" b="0" i="0" u="none" strike="noStrike" baseline="30000">
              <a:solidFill>
                <a:srgbClr val="000000"/>
              </a:solidFill>
              <a:latin typeface="Arial"/>
              <a:cs typeface="Arial"/>
            </a:rPr>
            <a:t>2</a:t>
          </a:r>
        </a:p>
      </xdr:txBody>
    </xdr:sp>
    <xdr:clientData/>
  </xdr:twoCellAnchor>
  <xdr:twoCellAnchor>
    <xdr:from>
      <xdr:col>2</xdr:col>
      <xdr:colOff>647700</xdr:colOff>
      <xdr:row>67</xdr:row>
      <xdr:rowOff>19050</xdr:rowOff>
    </xdr:from>
    <xdr:to>
      <xdr:col>3</xdr:col>
      <xdr:colOff>161925</xdr:colOff>
      <xdr:row>68</xdr:row>
      <xdr:rowOff>9525</xdr:rowOff>
    </xdr:to>
    <xdr:sp macro="" textlink="">
      <xdr:nvSpPr>
        <xdr:cNvPr id="2140" name="Text Box 92">
          <a:extLst>
            <a:ext uri="{FF2B5EF4-FFF2-40B4-BE49-F238E27FC236}">
              <a16:creationId xmlns:a16="http://schemas.microsoft.com/office/drawing/2014/main" id="{00000000-0008-0000-0300-00005C080000}"/>
            </a:ext>
          </a:extLst>
        </xdr:cNvPr>
        <xdr:cNvSpPr txBox="1">
          <a:spLocks noChangeArrowheads="1"/>
        </xdr:cNvSpPr>
      </xdr:nvSpPr>
      <xdr:spPr bwMode="auto">
        <a:xfrm>
          <a:off x="2209800" y="14144625"/>
          <a:ext cx="295275" cy="228600"/>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cfs</a:t>
          </a:r>
        </a:p>
      </xdr:txBody>
    </xdr:sp>
    <xdr:clientData/>
  </xdr:twoCellAnchor>
  <xdr:twoCellAnchor>
    <xdr:from>
      <xdr:col>5</xdr:col>
      <xdr:colOff>638175</xdr:colOff>
      <xdr:row>66</xdr:row>
      <xdr:rowOff>0</xdr:rowOff>
    </xdr:from>
    <xdr:to>
      <xdr:col>6</xdr:col>
      <xdr:colOff>123825</xdr:colOff>
      <xdr:row>66</xdr:row>
      <xdr:rowOff>200025</xdr:rowOff>
    </xdr:to>
    <xdr:sp macro="" textlink="">
      <xdr:nvSpPr>
        <xdr:cNvPr id="2141" name="Text Box 93">
          <a:extLst>
            <a:ext uri="{FF2B5EF4-FFF2-40B4-BE49-F238E27FC236}">
              <a16:creationId xmlns:a16="http://schemas.microsoft.com/office/drawing/2014/main" id="{00000000-0008-0000-0300-00005D080000}"/>
            </a:ext>
          </a:extLst>
        </xdr:cNvPr>
        <xdr:cNvSpPr txBox="1">
          <a:spLocks noChangeArrowheads="1"/>
        </xdr:cNvSpPr>
      </xdr:nvSpPr>
      <xdr:spPr bwMode="auto">
        <a:xfrm>
          <a:off x="4543425" y="13916025"/>
          <a:ext cx="266700" cy="200025"/>
        </a:xfrm>
        <a:prstGeom prst="rect">
          <a:avLst/>
        </a:prstGeom>
        <a:noFill/>
        <a:ln w="12700">
          <a:noFill/>
          <a:prstDash val="dash"/>
          <a:miter lim="800000"/>
          <a:headEnd/>
          <a:tailEnd/>
        </a:ln>
        <a:effectLst/>
      </xdr:spPr>
      <xdr:txBody>
        <a:bodyPr vertOverflow="clip" wrap="square" lIns="36576" tIns="27432" rIns="0" bIns="0" anchor="t" upright="1"/>
        <a:lstStyle/>
        <a:p>
          <a:pPr algn="l" rtl="0">
            <a:defRPr sz="1000"/>
          </a:pPr>
          <a:r>
            <a:rPr lang="en-US" sz="1200" b="1" i="0" u="none" strike="noStrike" baseline="0">
              <a:solidFill>
                <a:srgbClr val="000000"/>
              </a:solidFill>
              <a:latin typeface="Arial"/>
              <a:cs typeface="Arial"/>
            </a:rPr>
            <a:t>ft.</a:t>
          </a:r>
        </a:p>
      </xdr:txBody>
    </xdr:sp>
    <xdr:clientData/>
  </xdr:twoCellAnchor>
  <xdr:twoCellAnchor>
    <xdr:from>
      <xdr:col>5</xdr:col>
      <xdr:colOff>666750</xdr:colOff>
      <xdr:row>67</xdr:row>
      <xdr:rowOff>219075</xdr:rowOff>
    </xdr:from>
    <xdr:to>
      <xdr:col>6</xdr:col>
      <xdr:colOff>133350</xdr:colOff>
      <xdr:row>68</xdr:row>
      <xdr:rowOff>190500</xdr:rowOff>
    </xdr:to>
    <xdr:sp macro="" textlink="">
      <xdr:nvSpPr>
        <xdr:cNvPr id="2142" name="Text Box 94">
          <a:extLst>
            <a:ext uri="{FF2B5EF4-FFF2-40B4-BE49-F238E27FC236}">
              <a16:creationId xmlns:a16="http://schemas.microsoft.com/office/drawing/2014/main" id="{00000000-0008-0000-0300-00005E080000}"/>
            </a:ext>
          </a:extLst>
        </xdr:cNvPr>
        <xdr:cNvSpPr txBox="1">
          <a:spLocks noChangeArrowheads="1"/>
        </xdr:cNvSpPr>
      </xdr:nvSpPr>
      <xdr:spPr bwMode="auto">
        <a:xfrm>
          <a:off x="4572000" y="14344650"/>
          <a:ext cx="247650" cy="209550"/>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ft</a:t>
          </a:r>
          <a:r>
            <a:rPr lang="en-US" sz="1200" b="0" i="0" u="none" strike="noStrike" baseline="30000">
              <a:solidFill>
                <a:srgbClr val="000000"/>
              </a:solidFill>
              <a:latin typeface="Arial"/>
              <a:cs typeface="Arial"/>
            </a:rPr>
            <a:t>2</a:t>
          </a:r>
        </a:p>
      </xdr:txBody>
    </xdr:sp>
    <xdr:clientData/>
  </xdr:twoCellAnchor>
  <xdr:twoCellAnchor>
    <xdr:from>
      <xdr:col>5</xdr:col>
      <xdr:colOff>647700</xdr:colOff>
      <xdr:row>67</xdr:row>
      <xdr:rowOff>19050</xdr:rowOff>
    </xdr:from>
    <xdr:to>
      <xdr:col>6</xdr:col>
      <xdr:colOff>161925</xdr:colOff>
      <xdr:row>68</xdr:row>
      <xdr:rowOff>9525</xdr:rowOff>
    </xdr:to>
    <xdr:sp macro="" textlink="">
      <xdr:nvSpPr>
        <xdr:cNvPr id="2143" name="Text Box 95">
          <a:extLst>
            <a:ext uri="{FF2B5EF4-FFF2-40B4-BE49-F238E27FC236}">
              <a16:creationId xmlns:a16="http://schemas.microsoft.com/office/drawing/2014/main" id="{00000000-0008-0000-0300-00005F080000}"/>
            </a:ext>
          </a:extLst>
        </xdr:cNvPr>
        <xdr:cNvSpPr txBox="1">
          <a:spLocks noChangeArrowheads="1"/>
        </xdr:cNvSpPr>
      </xdr:nvSpPr>
      <xdr:spPr bwMode="auto">
        <a:xfrm>
          <a:off x="4552950" y="14144625"/>
          <a:ext cx="295275" cy="228600"/>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cfs</a:t>
          </a:r>
        </a:p>
      </xdr:txBody>
    </xdr:sp>
    <xdr:clientData/>
  </xdr:twoCellAnchor>
  <xdr:twoCellAnchor>
    <xdr:from>
      <xdr:col>5</xdr:col>
      <xdr:colOff>590550</xdr:colOff>
      <xdr:row>73</xdr:row>
      <xdr:rowOff>28575</xdr:rowOff>
    </xdr:from>
    <xdr:to>
      <xdr:col>6</xdr:col>
      <xdr:colOff>19050</xdr:colOff>
      <xdr:row>73</xdr:row>
      <xdr:rowOff>228600</xdr:rowOff>
    </xdr:to>
    <xdr:sp macro="" textlink="">
      <xdr:nvSpPr>
        <xdr:cNvPr id="2144" name="Text Box 96">
          <a:extLst>
            <a:ext uri="{FF2B5EF4-FFF2-40B4-BE49-F238E27FC236}">
              <a16:creationId xmlns:a16="http://schemas.microsoft.com/office/drawing/2014/main" id="{00000000-0008-0000-0300-000060080000}"/>
            </a:ext>
          </a:extLst>
        </xdr:cNvPr>
        <xdr:cNvSpPr txBox="1">
          <a:spLocks noChangeArrowheads="1"/>
        </xdr:cNvSpPr>
      </xdr:nvSpPr>
      <xdr:spPr bwMode="auto">
        <a:xfrm>
          <a:off x="4495800" y="15373350"/>
          <a:ext cx="209550" cy="200025"/>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ft.</a:t>
          </a:r>
        </a:p>
      </xdr:txBody>
    </xdr:sp>
    <xdr:clientData/>
  </xdr:twoCellAnchor>
  <xdr:twoCellAnchor>
    <xdr:from>
      <xdr:col>5</xdr:col>
      <xdr:colOff>590550</xdr:colOff>
      <xdr:row>74</xdr:row>
      <xdr:rowOff>28575</xdr:rowOff>
    </xdr:from>
    <xdr:to>
      <xdr:col>6</xdr:col>
      <xdr:colOff>57150</xdr:colOff>
      <xdr:row>75</xdr:row>
      <xdr:rowOff>0</xdr:rowOff>
    </xdr:to>
    <xdr:sp macro="" textlink="">
      <xdr:nvSpPr>
        <xdr:cNvPr id="2145" name="Text Box 97">
          <a:extLst>
            <a:ext uri="{FF2B5EF4-FFF2-40B4-BE49-F238E27FC236}">
              <a16:creationId xmlns:a16="http://schemas.microsoft.com/office/drawing/2014/main" id="{00000000-0008-0000-0300-000061080000}"/>
            </a:ext>
          </a:extLst>
        </xdr:cNvPr>
        <xdr:cNvSpPr txBox="1">
          <a:spLocks noChangeArrowheads="1"/>
        </xdr:cNvSpPr>
      </xdr:nvSpPr>
      <xdr:spPr bwMode="auto">
        <a:xfrm>
          <a:off x="4495800" y="15611475"/>
          <a:ext cx="247650" cy="209550"/>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ft.</a:t>
          </a:r>
        </a:p>
      </xdr:txBody>
    </xdr:sp>
    <xdr:clientData/>
  </xdr:twoCellAnchor>
  <xdr:twoCellAnchor>
    <xdr:from>
      <xdr:col>5</xdr:col>
      <xdr:colOff>600075</xdr:colOff>
      <xdr:row>75</xdr:row>
      <xdr:rowOff>28575</xdr:rowOff>
    </xdr:from>
    <xdr:to>
      <xdr:col>6</xdr:col>
      <xdr:colOff>114300</xdr:colOff>
      <xdr:row>76</xdr:row>
      <xdr:rowOff>19050</xdr:rowOff>
    </xdr:to>
    <xdr:sp macro="" textlink="">
      <xdr:nvSpPr>
        <xdr:cNvPr id="2146" name="Text Box 98">
          <a:extLst>
            <a:ext uri="{FF2B5EF4-FFF2-40B4-BE49-F238E27FC236}">
              <a16:creationId xmlns:a16="http://schemas.microsoft.com/office/drawing/2014/main" id="{00000000-0008-0000-0300-000062080000}"/>
            </a:ext>
          </a:extLst>
        </xdr:cNvPr>
        <xdr:cNvSpPr txBox="1">
          <a:spLocks noChangeArrowheads="1"/>
        </xdr:cNvSpPr>
      </xdr:nvSpPr>
      <xdr:spPr bwMode="auto">
        <a:xfrm>
          <a:off x="4505325" y="15849600"/>
          <a:ext cx="295275" cy="228600"/>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a:t>
          </a:r>
        </a:p>
      </xdr:txBody>
    </xdr:sp>
    <xdr:clientData/>
  </xdr:twoCellAnchor>
  <xdr:twoCellAnchor>
    <xdr:from>
      <xdr:col>6</xdr:col>
      <xdr:colOff>419100</xdr:colOff>
      <xdr:row>86</xdr:row>
      <xdr:rowOff>200025</xdr:rowOff>
    </xdr:from>
    <xdr:to>
      <xdr:col>6</xdr:col>
      <xdr:colOff>676275</xdr:colOff>
      <xdr:row>88</xdr:row>
      <xdr:rowOff>9525</xdr:rowOff>
    </xdr:to>
    <xdr:sp macro="" textlink="">
      <xdr:nvSpPr>
        <xdr:cNvPr id="2147" name="Text Box 99">
          <a:extLst>
            <a:ext uri="{FF2B5EF4-FFF2-40B4-BE49-F238E27FC236}">
              <a16:creationId xmlns:a16="http://schemas.microsoft.com/office/drawing/2014/main" id="{00000000-0008-0000-0300-000063080000}"/>
            </a:ext>
          </a:extLst>
        </xdr:cNvPr>
        <xdr:cNvSpPr txBox="1">
          <a:spLocks noChangeArrowheads="1"/>
        </xdr:cNvSpPr>
      </xdr:nvSpPr>
      <xdr:spPr bwMode="auto">
        <a:xfrm>
          <a:off x="5105400" y="18288000"/>
          <a:ext cx="257175" cy="257175"/>
        </a:xfrm>
        <a:prstGeom prst="rect">
          <a:avLst/>
        </a:prstGeom>
        <a:noFill/>
        <a:ln w="12700">
          <a:noFill/>
          <a:prstDash val="dash"/>
          <a:miter lim="800000"/>
          <a:headEnd/>
          <a:tailEnd/>
        </a:ln>
        <a:effectLst/>
      </xdr:spPr>
      <xdr:txBody>
        <a:bodyPr vertOverflow="clip" wrap="square" lIns="36576" tIns="27432" rIns="0" bIns="0" anchor="t" upright="1"/>
        <a:lstStyle/>
        <a:p>
          <a:pPr algn="l" rtl="0">
            <a:defRPr sz="1000"/>
          </a:pPr>
          <a:r>
            <a:rPr lang="en-US" sz="1200" b="1" i="0" u="none" strike="noStrike" baseline="0">
              <a:solidFill>
                <a:srgbClr val="000000"/>
              </a:solidFill>
              <a:latin typeface="Arial"/>
              <a:cs typeface="Arial"/>
            </a:rPr>
            <a:t>ft</a:t>
          </a:r>
          <a:r>
            <a:rPr lang="en-US" sz="1200" b="1" i="0" u="none" strike="noStrike" baseline="30000">
              <a:solidFill>
                <a:srgbClr val="000000"/>
              </a:solidFill>
              <a:latin typeface="Arial"/>
              <a:cs typeface="Arial"/>
            </a:rPr>
            <a:t>2</a:t>
          </a:r>
        </a:p>
      </xdr:txBody>
    </xdr:sp>
    <xdr:clientData/>
  </xdr:twoCellAnchor>
  <xdr:twoCellAnchor>
    <xdr:from>
      <xdr:col>8</xdr:col>
      <xdr:colOff>352425</xdr:colOff>
      <xdr:row>82</xdr:row>
      <xdr:rowOff>19050</xdr:rowOff>
    </xdr:from>
    <xdr:to>
      <xdr:col>8</xdr:col>
      <xdr:colOff>600075</xdr:colOff>
      <xdr:row>82</xdr:row>
      <xdr:rowOff>228600</xdr:rowOff>
    </xdr:to>
    <xdr:sp macro="" textlink="">
      <xdr:nvSpPr>
        <xdr:cNvPr id="2148" name="Text Box 100">
          <a:extLst>
            <a:ext uri="{FF2B5EF4-FFF2-40B4-BE49-F238E27FC236}">
              <a16:creationId xmlns:a16="http://schemas.microsoft.com/office/drawing/2014/main" id="{00000000-0008-0000-0300-000064080000}"/>
            </a:ext>
          </a:extLst>
        </xdr:cNvPr>
        <xdr:cNvSpPr txBox="1">
          <a:spLocks noChangeArrowheads="1"/>
        </xdr:cNvSpPr>
      </xdr:nvSpPr>
      <xdr:spPr bwMode="auto">
        <a:xfrm>
          <a:off x="6600825" y="17211675"/>
          <a:ext cx="247650" cy="209550"/>
        </a:xfrm>
        <a:prstGeom prst="rect">
          <a:avLst/>
        </a:prstGeom>
        <a:noFill/>
        <a:ln w="12700">
          <a:noFill/>
          <a:prstDash val="dash"/>
          <a:miter lim="800000"/>
          <a:headEnd/>
          <a:tailEnd/>
        </a:ln>
        <a:effectLst/>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in.</a:t>
          </a:r>
        </a:p>
      </xdr:txBody>
    </xdr:sp>
    <xdr:clientData/>
  </xdr:twoCellAnchor>
  <xdr:twoCellAnchor>
    <xdr:from>
      <xdr:col>8</xdr:col>
      <xdr:colOff>457200</xdr:colOff>
      <xdr:row>85</xdr:row>
      <xdr:rowOff>19050</xdr:rowOff>
    </xdr:from>
    <xdr:to>
      <xdr:col>8</xdr:col>
      <xdr:colOff>742950</xdr:colOff>
      <xdr:row>85</xdr:row>
      <xdr:rowOff>219075</xdr:rowOff>
    </xdr:to>
    <xdr:sp macro="" textlink="">
      <xdr:nvSpPr>
        <xdr:cNvPr id="2149" name="Text Box 101">
          <a:extLst>
            <a:ext uri="{FF2B5EF4-FFF2-40B4-BE49-F238E27FC236}">
              <a16:creationId xmlns:a16="http://schemas.microsoft.com/office/drawing/2014/main" id="{00000000-0008-0000-0300-000065080000}"/>
            </a:ext>
          </a:extLst>
        </xdr:cNvPr>
        <xdr:cNvSpPr txBox="1">
          <a:spLocks noChangeArrowheads="1"/>
        </xdr:cNvSpPr>
      </xdr:nvSpPr>
      <xdr:spPr bwMode="auto">
        <a:xfrm>
          <a:off x="6705600" y="17868900"/>
          <a:ext cx="285750" cy="200025"/>
        </a:xfrm>
        <a:prstGeom prst="rect">
          <a:avLst/>
        </a:prstGeom>
        <a:noFill/>
        <a:ln w="12700">
          <a:noFill/>
          <a:prstDash val="dash"/>
          <a:miter lim="800000"/>
          <a:headEnd/>
          <a:tailEnd/>
        </a:ln>
        <a:effectLst/>
      </xdr:spPr>
      <xdr:txBody>
        <a:bodyPr vertOverflow="clip" wrap="square" lIns="36576" tIns="27432" rIns="0" bIns="0" anchor="t" upright="1"/>
        <a:lstStyle/>
        <a:p>
          <a:pPr algn="l" rtl="0">
            <a:defRPr sz="1000"/>
          </a:pPr>
          <a:r>
            <a:rPr lang="en-US" sz="1200" b="1" i="0" u="none" strike="noStrike" baseline="0">
              <a:solidFill>
                <a:srgbClr val="000000"/>
              </a:solidFill>
              <a:latin typeface="Arial"/>
              <a:cs typeface="Arial"/>
            </a:rPr>
            <a:t>ft.</a:t>
          </a:r>
        </a:p>
      </xdr:txBody>
    </xdr:sp>
    <xdr:clientData/>
  </xdr:twoCellAnchor>
  <xdr:twoCellAnchor>
    <xdr:from>
      <xdr:col>8</xdr:col>
      <xdr:colOff>257175</xdr:colOff>
      <xdr:row>86</xdr:row>
      <xdr:rowOff>180975</xdr:rowOff>
    </xdr:from>
    <xdr:to>
      <xdr:col>8</xdr:col>
      <xdr:colOff>638175</xdr:colOff>
      <xdr:row>87</xdr:row>
      <xdr:rowOff>190500</xdr:rowOff>
    </xdr:to>
    <xdr:sp macro="" textlink="">
      <xdr:nvSpPr>
        <xdr:cNvPr id="2150" name="Text Box 102">
          <a:extLst>
            <a:ext uri="{FF2B5EF4-FFF2-40B4-BE49-F238E27FC236}">
              <a16:creationId xmlns:a16="http://schemas.microsoft.com/office/drawing/2014/main" id="{00000000-0008-0000-0300-000066080000}"/>
            </a:ext>
          </a:extLst>
        </xdr:cNvPr>
        <xdr:cNvSpPr txBox="1">
          <a:spLocks noChangeArrowheads="1"/>
        </xdr:cNvSpPr>
      </xdr:nvSpPr>
      <xdr:spPr bwMode="auto">
        <a:xfrm>
          <a:off x="6505575" y="18268950"/>
          <a:ext cx="381000" cy="247650"/>
        </a:xfrm>
        <a:prstGeom prst="rect">
          <a:avLst/>
        </a:prstGeom>
        <a:noFill/>
        <a:ln w="12700">
          <a:noFill/>
          <a:prstDash val="dash"/>
          <a:miter lim="800000"/>
          <a:headEnd/>
          <a:tailEnd/>
        </a:ln>
        <a:effectLst/>
      </xdr:spPr>
      <xdr:txBody>
        <a:bodyPr vertOverflow="clip" wrap="square" lIns="36576" tIns="27432" rIns="0" bIns="0" anchor="t" upright="1"/>
        <a:lstStyle/>
        <a:p>
          <a:pPr algn="l" rtl="0">
            <a:defRPr sz="1000"/>
          </a:pPr>
          <a:r>
            <a:rPr lang="en-US" sz="1200" b="1" i="0" u="none" strike="noStrike" baseline="0">
              <a:solidFill>
                <a:srgbClr val="000000"/>
              </a:solidFill>
              <a:latin typeface="Arial"/>
              <a:cs typeface="Arial"/>
            </a:rPr>
            <a:t>yd</a:t>
          </a:r>
          <a:r>
            <a:rPr lang="en-US" sz="1200" b="1" i="0" u="none" strike="noStrike" baseline="30000">
              <a:solidFill>
                <a:srgbClr val="000000"/>
              </a:solidFill>
              <a:latin typeface="Arial"/>
              <a:cs typeface="Arial"/>
            </a:rPr>
            <a:t>3</a:t>
          </a:r>
        </a:p>
      </xdr:txBody>
    </xdr:sp>
    <xdr:clientData/>
  </xdr:twoCellAnchor>
  <xdr:twoCellAnchor>
    <xdr:from>
      <xdr:col>1</xdr:col>
      <xdr:colOff>447675</xdr:colOff>
      <xdr:row>93</xdr:row>
      <xdr:rowOff>0</xdr:rowOff>
    </xdr:from>
    <xdr:to>
      <xdr:col>1</xdr:col>
      <xdr:colOff>704850</xdr:colOff>
      <xdr:row>94</xdr:row>
      <xdr:rowOff>66675</xdr:rowOff>
    </xdr:to>
    <xdr:sp macro="" textlink="">
      <xdr:nvSpPr>
        <xdr:cNvPr id="2151" name="Text Box 103">
          <a:extLst>
            <a:ext uri="{FF2B5EF4-FFF2-40B4-BE49-F238E27FC236}">
              <a16:creationId xmlns:a16="http://schemas.microsoft.com/office/drawing/2014/main" id="{00000000-0008-0000-0300-000067080000}"/>
            </a:ext>
          </a:extLst>
        </xdr:cNvPr>
        <xdr:cNvSpPr txBox="1">
          <a:spLocks noChangeArrowheads="1"/>
        </xdr:cNvSpPr>
      </xdr:nvSpPr>
      <xdr:spPr bwMode="auto">
        <a:xfrm>
          <a:off x="1228725" y="19478625"/>
          <a:ext cx="257175" cy="257175"/>
        </a:xfrm>
        <a:prstGeom prst="rect">
          <a:avLst/>
        </a:prstGeom>
        <a:noFill/>
        <a:ln w="12700">
          <a:noFill/>
          <a:prstDash val="dash"/>
          <a:miter lim="800000"/>
          <a:headEnd/>
          <a:tailEnd/>
        </a:ln>
        <a:effectLst/>
      </xdr:spPr>
      <xdr:txBody>
        <a:bodyPr vertOverflow="clip" wrap="square" lIns="36576" tIns="27432" rIns="0" bIns="0" anchor="t" upright="1"/>
        <a:lstStyle/>
        <a:p>
          <a:pPr algn="l" rtl="0">
            <a:defRPr sz="1000"/>
          </a:pPr>
          <a:r>
            <a:rPr lang="en-US" sz="1200" b="1" i="0" u="none" strike="noStrike" baseline="0">
              <a:solidFill>
                <a:srgbClr val="000000"/>
              </a:solidFill>
              <a:latin typeface="Arial"/>
              <a:cs typeface="Arial"/>
            </a:rPr>
            <a:t>ft.</a:t>
          </a:r>
        </a:p>
      </xdr:txBody>
    </xdr:sp>
    <xdr:clientData/>
  </xdr:twoCellAnchor>
  <xdr:twoCellAnchor>
    <xdr:from>
      <xdr:col>3</xdr:col>
      <xdr:colOff>457200</xdr:colOff>
      <xdr:row>91</xdr:row>
      <xdr:rowOff>0</xdr:rowOff>
    </xdr:from>
    <xdr:to>
      <xdr:col>3</xdr:col>
      <xdr:colOff>695325</xdr:colOff>
      <xdr:row>92</xdr:row>
      <xdr:rowOff>9525</xdr:rowOff>
    </xdr:to>
    <xdr:sp macro="" textlink="">
      <xdr:nvSpPr>
        <xdr:cNvPr id="2152" name="Text Box 104">
          <a:extLst>
            <a:ext uri="{FF2B5EF4-FFF2-40B4-BE49-F238E27FC236}">
              <a16:creationId xmlns:a16="http://schemas.microsoft.com/office/drawing/2014/main" id="{00000000-0008-0000-0300-000068080000}"/>
            </a:ext>
          </a:extLst>
        </xdr:cNvPr>
        <xdr:cNvSpPr txBox="1">
          <a:spLocks noChangeArrowheads="1"/>
        </xdr:cNvSpPr>
      </xdr:nvSpPr>
      <xdr:spPr bwMode="auto">
        <a:xfrm>
          <a:off x="2800350" y="19097625"/>
          <a:ext cx="238125" cy="200025"/>
        </a:xfrm>
        <a:prstGeom prst="rect">
          <a:avLst/>
        </a:prstGeom>
        <a:noFill/>
        <a:ln w="12700">
          <a:noFill/>
          <a:prstDash val="dash"/>
          <a:miter lim="800000"/>
          <a:headEnd/>
          <a:tailEnd/>
        </a:ln>
        <a:effectLst/>
      </xdr:spPr>
      <xdr:txBody>
        <a:bodyPr vertOverflow="clip" wrap="square" lIns="36576" tIns="27432" rIns="0" bIns="0" anchor="t" upright="1"/>
        <a:lstStyle/>
        <a:p>
          <a:pPr algn="l" rtl="0">
            <a:defRPr sz="1000"/>
          </a:pPr>
          <a:r>
            <a:rPr lang="en-US" sz="1200" b="1" i="0" u="none" strike="noStrike" baseline="0">
              <a:solidFill>
                <a:srgbClr val="000000"/>
              </a:solidFill>
              <a:latin typeface="Arial"/>
              <a:cs typeface="Arial"/>
            </a:rPr>
            <a:t>ft.</a:t>
          </a:r>
        </a:p>
      </xdr:txBody>
    </xdr:sp>
    <xdr:clientData/>
  </xdr:twoCellAnchor>
  <xdr:twoCellAnchor>
    <xdr:from>
      <xdr:col>3</xdr:col>
      <xdr:colOff>295275</xdr:colOff>
      <xdr:row>92</xdr:row>
      <xdr:rowOff>142875</xdr:rowOff>
    </xdr:from>
    <xdr:to>
      <xdr:col>3</xdr:col>
      <xdr:colOff>666750</xdr:colOff>
      <xdr:row>94</xdr:row>
      <xdr:rowOff>9525</xdr:rowOff>
    </xdr:to>
    <xdr:sp macro="" textlink="">
      <xdr:nvSpPr>
        <xdr:cNvPr id="2153" name="Text Box 105">
          <a:extLst>
            <a:ext uri="{FF2B5EF4-FFF2-40B4-BE49-F238E27FC236}">
              <a16:creationId xmlns:a16="http://schemas.microsoft.com/office/drawing/2014/main" id="{00000000-0008-0000-0300-000069080000}"/>
            </a:ext>
          </a:extLst>
        </xdr:cNvPr>
        <xdr:cNvSpPr txBox="1">
          <a:spLocks noChangeArrowheads="1"/>
        </xdr:cNvSpPr>
      </xdr:nvSpPr>
      <xdr:spPr bwMode="auto">
        <a:xfrm>
          <a:off x="2638425" y="19431000"/>
          <a:ext cx="371475" cy="247650"/>
        </a:xfrm>
        <a:prstGeom prst="rect">
          <a:avLst/>
        </a:prstGeom>
        <a:noFill/>
        <a:ln w="12700">
          <a:noFill/>
          <a:prstDash val="dash"/>
          <a:miter lim="800000"/>
          <a:headEnd/>
          <a:tailEnd/>
        </a:ln>
        <a:effectLst/>
      </xdr:spPr>
      <xdr:txBody>
        <a:bodyPr vertOverflow="clip" wrap="square" lIns="36576" tIns="27432" rIns="0" bIns="0" anchor="t" upright="1"/>
        <a:lstStyle/>
        <a:p>
          <a:pPr algn="l" rtl="0">
            <a:defRPr sz="1000"/>
          </a:pPr>
          <a:r>
            <a:rPr lang="en-US" sz="1200" b="1" i="0" u="none" strike="noStrike" baseline="0">
              <a:solidFill>
                <a:srgbClr val="000000"/>
              </a:solidFill>
              <a:latin typeface="Arial"/>
              <a:cs typeface="Arial"/>
            </a:rPr>
            <a:t>yd</a:t>
          </a:r>
          <a:r>
            <a:rPr lang="en-US" sz="1200" b="1" i="0" u="none" strike="noStrike" baseline="30000">
              <a:solidFill>
                <a:srgbClr val="000000"/>
              </a:solidFill>
              <a:latin typeface="Arial"/>
              <a:cs typeface="Arial"/>
            </a:rPr>
            <a:t>2</a:t>
          </a:r>
        </a:p>
      </xdr:txBody>
    </xdr:sp>
    <xdr:clientData/>
  </xdr:twoCellAnchor>
  <xdr:twoCellAnchor>
    <xdr:from>
      <xdr:col>1</xdr:col>
      <xdr:colOff>476250</xdr:colOff>
      <xdr:row>86</xdr:row>
      <xdr:rowOff>200025</xdr:rowOff>
    </xdr:from>
    <xdr:to>
      <xdr:col>1</xdr:col>
      <xdr:colOff>733425</xdr:colOff>
      <xdr:row>88</xdr:row>
      <xdr:rowOff>9525</xdr:rowOff>
    </xdr:to>
    <xdr:sp macro="" textlink="">
      <xdr:nvSpPr>
        <xdr:cNvPr id="2154" name="Text Box 106">
          <a:extLst>
            <a:ext uri="{FF2B5EF4-FFF2-40B4-BE49-F238E27FC236}">
              <a16:creationId xmlns:a16="http://schemas.microsoft.com/office/drawing/2014/main" id="{00000000-0008-0000-0300-00006A080000}"/>
            </a:ext>
          </a:extLst>
        </xdr:cNvPr>
        <xdr:cNvSpPr txBox="1">
          <a:spLocks noChangeArrowheads="1"/>
        </xdr:cNvSpPr>
      </xdr:nvSpPr>
      <xdr:spPr bwMode="auto">
        <a:xfrm>
          <a:off x="1257300" y="18288000"/>
          <a:ext cx="257175" cy="257175"/>
        </a:xfrm>
        <a:prstGeom prst="rect">
          <a:avLst/>
        </a:prstGeom>
        <a:noFill/>
        <a:ln w="12700">
          <a:noFill/>
          <a:prstDash val="dash"/>
          <a:miter lim="800000"/>
          <a:headEnd/>
          <a:tailEnd/>
        </a:ln>
        <a:effectLst/>
      </xdr:spPr>
      <xdr:txBody>
        <a:bodyPr vertOverflow="clip" wrap="square" lIns="36576" tIns="27432" rIns="0" bIns="0" anchor="t" upright="1"/>
        <a:lstStyle/>
        <a:p>
          <a:pPr algn="l" rtl="0">
            <a:defRPr sz="1000"/>
          </a:pPr>
          <a:r>
            <a:rPr lang="en-US" sz="1200" b="1" i="0" u="none" strike="noStrike" baseline="0">
              <a:solidFill>
                <a:srgbClr val="000000"/>
              </a:solidFill>
              <a:latin typeface="Arial"/>
              <a:cs typeface="Arial"/>
            </a:rPr>
            <a:t>ft</a:t>
          </a:r>
          <a:r>
            <a:rPr lang="en-US" sz="1200" b="1" i="0" u="none" strike="noStrike" baseline="30000">
              <a:solidFill>
                <a:srgbClr val="000000"/>
              </a:solidFill>
              <a:latin typeface="Arial"/>
              <a:cs typeface="Arial"/>
            </a:rPr>
            <a:t>2</a:t>
          </a:r>
        </a:p>
      </xdr:txBody>
    </xdr:sp>
    <xdr:clientData/>
  </xdr:twoCellAnchor>
  <xdr:twoCellAnchor>
    <xdr:from>
      <xdr:col>3</xdr:col>
      <xdr:colOff>447675</xdr:colOff>
      <xdr:row>85</xdr:row>
      <xdr:rowOff>19050</xdr:rowOff>
    </xdr:from>
    <xdr:to>
      <xdr:col>3</xdr:col>
      <xdr:colOff>742950</xdr:colOff>
      <xdr:row>85</xdr:row>
      <xdr:rowOff>228600</xdr:rowOff>
    </xdr:to>
    <xdr:sp macro="" textlink="">
      <xdr:nvSpPr>
        <xdr:cNvPr id="2155" name="Text Box 107">
          <a:extLst>
            <a:ext uri="{FF2B5EF4-FFF2-40B4-BE49-F238E27FC236}">
              <a16:creationId xmlns:a16="http://schemas.microsoft.com/office/drawing/2014/main" id="{00000000-0008-0000-0300-00006B080000}"/>
            </a:ext>
          </a:extLst>
        </xdr:cNvPr>
        <xdr:cNvSpPr txBox="1">
          <a:spLocks noChangeArrowheads="1"/>
        </xdr:cNvSpPr>
      </xdr:nvSpPr>
      <xdr:spPr bwMode="auto">
        <a:xfrm>
          <a:off x="2790825" y="17868900"/>
          <a:ext cx="295275" cy="209550"/>
        </a:xfrm>
        <a:prstGeom prst="rect">
          <a:avLst/>
        </a:prstGeom>
        <a:noFill/>
        <a:ln w="12700">
          <a:noFill/>
          <a:prstDash val="dash"/>
          <a:miter lim="800000"/>
          <a:headEnd/>
          <a:tailEnd/>
        </a:ln>
        <a:effectLst/>
      </xdr:spPr>
      <xdr:txBody>
        <a:bodyPr vertOverflow="clip" wrap="square" lIns="36576" tIns="27432" rIns="0" bIns="0" anchor="t" upright="1"/>
        <a:lstStyle/>
        <a:p>
          <a:pPr algn="l" rtl="0">
            <a:defRPr sz="1000"/>
          </a:pPr>
          <a:r>
            <a:rPr lang="en-US" sz="1200" b="1" i="0" u="none" strike="noStrike" baseline="0">
              <a:solidFill>
                <a:srgbClr val="000000"/>
              </a:solidFill>
              <a:latin typeface="Arial"/>
              <a:cs typeface="Arial"/>
            </a:rPr>
            <a:t>ft.</a:t>
          </a:r>
        </a:p>
      </xdr:txBody>
    </xdr:sp>
    <xdr:clientData/>
  </xdr:twoCellAnchor>
  <xdr:twoCellAnchor>
    <xdr:from>
      <xdr:col>3</xdr:col>
      <xdr:colOff>276225</xdr:colOff>
      <xdr:row>86</xdr:row>
      <xdr:rowOff>190500</xdr:rowOff>
    </xdr:from>
    <xdr:to>
      <xdr:col>3</xdr:col>
      <xdr:colOff>685800</xdr:colOff>
      <xdr:row>87</xdr:row>
      <xdr:rowOff>200025</xdr:rowOff>
    </xdr:to>
    <xdr:sp macro="" textlink="">
      <xdr:nvSpPr>
        <xdr:cNvPr id="2156" name="Text Box 108">
          <a:extLst>
            <a:ext uri="{FF2B5EF4-FFF2-40B4-BE49-F238E27FC236}">
              <a16:creationId xmlns:a16="http://schemas.microsoft.com/office/drawing/2014/main" id="{00000000-0008-0000-0300-00006C080000}"/>
            </a:ext>
          </a:extLst>
        </xdr:cNvPr>
        <xdr:cNvSpPr txBox="1">
          <a:spLocks noChangeArrowheads="1"/>
        </xdr:cNvSpPr>
      </xdr:nvSpPr>
      <xdr:spPr bwMode="auto">
        <a:xfrm>
          <a:off x="2619375" y="18278475"/>
          <a:ext cx="409575" cy="247650"/>
        </a:xfrm>
        <a:prstGeom prst="rect">
          <a:avLst/>
        </a:prstGeom>
        <a:noFill/>
        <a:ln w="12700">
          <a:noFill/>
          <a:prstDash val="dash"/>
          <a:miter lim="800000"/>
          <a:headEnd/>
          <a:tailEnd/>
        </a:ln>
        <a:effectLst/>
      </xdr:spPr>
      <xdr:txBody>
        <a:bodyPr vertOverflow="clip" wrap="square" lIns="36576" tIns="27432" rIns="0" bIns="0" anchor="t" upright="1"/>
        <a:lstStyle/>
        <a:p>
          <a:pPr algn="l" rtl="0">
            <a:defRPr sz="1000"/>
          </a:pPr>
          <a:r>
            <a:rPr lang="en-US" sz="1200" b="1" i="0" u="none" strike="noStrike" baseline="0">
              <a:solidFill>
                <a:srgbClr val="000000"/>
              </a:solidFill>
              <a:latin typeface="Arial"/>
              <a:cs typeface="Arial"/>
            </a:rPr>
            <a:t>yd</a:t>
          </a:r>
          <a:r>
            <a:rPr lang="en-US" sz="1200" b="1" i="0" u="none" strike="noStrike" baseline="30000">
              <a:solidFill>
                <a:srgbClr val="000000"/>
              </a:solidFill>
              <a:latin typeface="Arial"/>
              <a:cs typeface="Arial"/>
            </a:rPr>
            <a:t>3</a:t>
          </a:r>
        </a:p>
      </xdr:txBody>
    </xdr:sp>
    <xdr:clientData/>
  </xdr:twoCellAnchor>
  <mc:AlternateContent xmlns:mc="http://schemas.openxmlformats.org/markup-compatibility/2006">
    <mc:Choice xmlns:a14="http://schemas.microsoft.com/office/drawing/2010/main" Requires="a14">
      <xdr:twoCellAnchor>
        <xdr:from>
          <xdr:col>10</xdr:col>
          <xdr:colOff>9525</xdr:colOff>
          <xdr:row>0</xdr:row>
          <xdr:rowOff>9525</xdr:rowOff>
        </xdr:from>
        <xdr:to>
          <xdr:col>10</xdr:col>
          <xdr:colOff>1400175</xdr:colOff>
          <xdr:row>1</xdr:row>
          <xdr:rowOff>9525</xdr:rowOff>
        </xdr:to>
        <xdr:sp macro="" textlink="">
          <xdr:nvSpPr>
            <xdr:cNvPr id="2157" name="Button 109" hidden="1">
              <a:extLst>
                <a:ext uri="{63B3BB69-23CF-44E3-9099-C40C66FF867C}">
                  <a14:compatExt spid="_x0000_s2157"/>
                </a:ext>
                <a:ext uri="{FF2B5EF4-FFF2-40B4-BE49-F238E27FC236}">
                  <a16:creationId xmlns:a16="http://schemas.microsoft.com/office/drawing/2014/main" id="{00000000-0008-0000-0300-00006D080000}"/>
                </a:ext>
              </a:extLst>
            </xdr:cNvPr>
            <xdr:cNvSpPr/>
          </xdr:nvSpPr>
          <xdr:spPr bwMode="auto">
            <a:xfrm>
              <a:off x="0" y="0"/>
              <a:ext cx="0" cy="0"/>
            </a:xfrm>
            <a:prstGeom prst="rect">
              <a:avLst/>
            </a:prstGeom>
            <a:noFill/>
            <a:ln>
              <a:noFill/>
            </a:ln>
            <a:extLst>
              <a:ext uri="{91240B29-F687-4F45-9708-019B960494DF}">
                <a14:hiddenLine w="12700">
                  <a:noFill/>
                  <a:prstDash val="dash"/>
                  <a:miter lim="800000"/>
                  <a:headEnd/>
                  <a:tailEnd/>
                </a14:hiddenLine>
              </a:ext>
            </a:extLst>
          </xdr:spPr>
          <xdr:txBody>
            <a:bodyPr vertOverflow="clip" wrap="square" lIns="36576" tIns="32004" rIns="36576" bIns="32004" anchor="ctr" upright="1"/>
            <a:lstStyle/>
            <a:p>
              <a:pPr algn="ctr" rtl="0">
                <a:defRPr sz="1000"/>
              </a:pPr>
              <a:r>
                <a:rPr lang="en-US" sz="1400" b="1" i="1" u="none" strike="noStrike" baseline="0">
                  <a:solidFill>
                    <a:srgbClr val="0000FF"/>
                  </a:solidFill>
                  <a:latin typeface="Arial"/>
                  <a:cs typeface="Arial"/>
                </a:rPr>
                <a:t>Instructions</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xdr:col>
      <xdr:colOff>752475</xdr:colOff>
      <xdr:row>36</xdr:row>
      <xdr:rowOff>85725</xdr:rowOff>
    </xdr:from>
    <xdr:to>
      <xdr:col>2</xdr:col>
      <xdr:colOff>752475</xdr:colOff>
      <xdr:row>37</xdr:row>
      <xdr:rowOff>180975</xdr:rowOff>
    </xdr:to>
    <xdr:sp macro="" textlink="">
      <xdr:nvSpPr>
        <xdr:cNvPr id="3131" name="Line 8">
          <a:extLst>
            <a:ext uri="{FF2B5EF4-FFF2-40B4-BE49-F238E27FC236}">
              <a16:creationId xmlns:a16="http://schemas.microsoft.com/office/drawing/2014/main" id="{00000000-0008-0000-0400-00003B0C0000}"/>
            </a:ext>
          </a:extLst>
        </xdr:cNvPr>
        <xdr:cNvSpPr>
          <a:spLocks noChangeShapeType="1"/>
        </xdr:cNvSpPr>
      </xdr:nvSpPr>
      <xdr:spPr bwMode="auto">
        <a:xfrm>
          <a:off x="2590800" y="7839075"/>
          <a:ext cx="0" cy="32385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9</xdr:col>
          <xdr:colOff>381000</xdr:colOff>
          <xdr:row>0</xdr:row>
          <xdr:rowOff>0</xdr:rowOff>
        </xdr:from>
        <xdr:to>
          <xdr:col>255</xdr:col>
          <xdr:colOff>9525</xdr:colOff>
          <xdr:row>2</xdr:row>
          <xdr:rowOff>0</xdr:rowOff>
        </xdr:to>
        <xdr:sp macro="" textlink="">
          <xdr:nvSpPr>
            <xdr:cNvPr id="3073" name="Button 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1240B29-F687-4F45-9708-019B960494DF}">
                <a14:hiddenLine w="12700">
                  <a:noFill/>
                  <a:prstDash val="dash"/>
                  <a:miter lim="800000"/>
                  <a:headEnd/>
                  <a:tailEnd/>
                </a14:hiddenLine>
              </a:ext>
            </a:extLst>
          </xdr:spPr>
          <xdr:txBody>
            <a:bodyPr vertOverflow="clip" wrap="square" lIns="36576" tIns="32004" rIns="36576" bIns="32004" anchor="ctr" upright="1"/>
            <a:lstStyle/>
            <a:p>
              <a:pPr algn="ctr" rtl="0">
                <a:defRPr sz="1000"/>
              </a:pPr>
              <a:r>
                <a:rPr lang="en-US" sz="1400" b="1" i="1" u="none" strike="noStrike" baseline="0">
                  <a:solidFill>
                    <a:srgbClr val="0000FF"/>
                  </a:solidFill>
                  <a:latin typeface="Arial"/>
                  <a:cs typeface="Arial"/>
                </a:rPr>
                <a:t>Back to Design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0</xdr:row>
          <xdr:rowOff>0</xdr:rowOff>
        </xdr:from>
        <xdr:to>
          <xdr:col>1</xdr:col>
          <xdr:colOff>742950</xdr:colOff>
          <xdr:row>2</xdr:row>
          <xdr:rowOff>28575</xdr:rowOff>
        </xdr:to>
        <xdr:sp macro="" textlink="">
          <xdr:nvSpPr>
            <xdr:cNvPr id="3077" name="Button 5" hidden="1">
              <a:extLst>
                <a:ext uri="{63B3BB69-23CF-44E3-9099-C40C66FF867C}">
                  <a14:compatExt spid="_x0000_s3077"/>
                </a:ext>
                <a:ext uri="{FF2B5EF4-FFF2-40B4-BE49-F238E27FC236}">
                  <a16:creationId xmlns:a16="http://schemas.microsoft.com/office/drawing/2014/main" id="{00000000-0008-0000-0400-0000050C0000}"/>
                </a:ext>
              </a:extLst>
            </xdr:cNvPr>
            <xdr:cNvSpPr/>
          </xdr:nvSpPr>
          <xdr:spPr bwMode="auto">
            <a:xfrm>
              <a:off x="0" y="0"/>
              <a:ext cx="0" cy="0"/>
            </a:xfrm>
            <a:prstGeom prst="rect">
              <a:avLst/>
            </a:prstGeom>
            <a:noFill/>
            <a:ln>
              <a:noFill/>
            </a:ln>
            <a:extLst>
              <a:ext uri="{91240B29-F687-4F45-9708-019B960494DF}">
                <a14:hiddenLine w="12700">
                  <a:noFill/>
                  <a:prstDash val="dash"/>
                  <a:miter lim="800000"/>
                  <a:headEnd/>
                  <a:tailEnd/>
                </a14:hiddenLine>
              </a:ext>
            </a:extLst>
          </xdr:spPr>
          <xdr:txBody>
            <a:bodyPr vertOverflow="clip" wrap="square" lIns="36576" tIns="32004" rIns="36576" bIns="32004" anchor="ctr" upright="1"/>
            <a:lstStyle/>
            <a:p>
              <a:pPr algn="ctr" rtl="0">
                <a:defRPr sz="1000"/>
              </a:pPr>
              <a:r>
                <a:rPr lang="en-US" sz="1400" b="1" i="1" u="none" strike="noStrike" baseline="0">
                  <a:solidFill>
                    <a:srgbClr val="FF0000"/>
                  </a:solidFill>
                  <a:latin typeface="Arial"/>
                  <a:cs typeface="Arial"/>
                </a:rPr>
                <a:t>Print Instructions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xdr:colOff>
          <xdr:row>128</xdr:row>
          <xdr:rowOff>152400</xdr:rowOff>
        </xdr:from>
        <xdr:to>
          <xdr:col>7</xdr:col>
          <xdr:colOff>428625</xdr:colOff>
          <xdr:row>130</xdr:row>
          <xdr:rowOff>85725</xdr:rowOff>
        </xdr:to>
        <xdr:sp macro="" textlink="">
          <xdr:nvSpPr>
            <xdr:cNvPr id="3078" name="Button 6" hidden="1">
              <a:extLst>
                <a:ext uri="{63B3BB69-23CF-44E3-9099-C40C66FF867C}">
                  <a14:compatExt spid="_x0000_s3078"/>
                </a:ext>
                <a:ext uri="{FF2B5EF4-FFF2-40B4-BE49-F238E27FC236}">
                  <a16:creationId xmlns:a16="http://schemas.microsoft.com/office/drawing/2014/main" id="{00000000-0008-0000-0400-0000060C0000}"/>
                </a:ext>
              </a:extLst>
            </xdr:cNvPr>
            <xdr:cNvSpPr/>
          </xdr:nvSpPr>
          <xdr:spPr bwMode="auto">
            <a:xfrm>
              <a:off x="0" y="0"/>
              <a:ext cx="0" cy="0"/>
            </a:xfrm>
            <a:prstGeom prst="rect">
              <a:avLst/>
            </a:prstGeom>
            <a:noFill/>
            <a:ln>
              <a:noFill/>
            </a:ln>
            <a:extLst>
              <a:ext uri="{91240B29-F687-4F45-9708-019B960494DF}">
                <a14:hiddenLine w="12700">
                  <a:noFill/>
                  <a:prstDash val="dash"/>
                  <a:miter lim="800000"/>
                  <a:headEnd/>
                  <a:tailEnd/>
                </a14:hiddenLine>
              </a:ext>
            </a:extLst>
          </xdr:spPr>
          <xdr:txBody>
            <a:bodyPr vertOverflow="clip" wrap="square" lIns="36576" tIns="32004" rIns="36576" bIns="32004" anchor="ctr" upright="1"/>
            <a:lstStyle/>
            <a:p>
              <a:pPr algn="ctr" rtl="0">
                <a:defRPr sz="1000"/>
              </a:pPr>
              <a:r>
                <a:rPr lang="en-US" sz="1400" b="1" i="1" u="none" strike="noStrike" baseline="0">
                  <a:solidFill>
                    <a:srgbClr val="0000FF"/>
                  </a:solidFill>
                  <a:latin typeface="Arial"/>
                  <a:cs typeface="Arial"/>
                </a:rPr>
                <a:t>Back to Design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200025</xdr:colOff>
          <xdr:row>2</xdr:row>
          <xdr:rowOff>9525</xdr:rowOff>
        </xdr:from>
        <xdr:to>
          <xdr:col>255</xdr:col>
          <xdr:colOff>0</xdr:colOff>
          <xdr:row>3</xdr:row>
          <xdr:rowOff>133350</xdr:rowOff>
        </xdr:to>
        <xdr:sp macro="" textlink="">
          <xdr:nvSpPr>
            <xdr:cNvPr id="3081" name="Button 9" hidden="1">
              <a:extLst>
                <a:ext uri="{63B3BB69-23CF-44E3-9099-C40C66FF867C}">
                  <a14:compatExt spid="_x0000_s3081"/>
                </a:ext>
                <a:ext uri="{FF2B5EF4-FFF2-40B4-BE49-F238E27FC236}">
                  <a16:creationId xmlns:a16="http://schemas.microsoft.com/office/drawing/2014/main" id="{00000000-0008-0000-0400-0000090C0000}"/>
                </a:ext>
              </a:extLst>
            </xdr:cNvPr>
            <xdr:cNvSpPr/>
          </xdr:nvSpPr>
          <xdr:spPr bwMode="auto">
            <a:xfrm>
              <a:off x="0" y="0"/>
              <a:ext cx="0" cy="0"/>
            </a:xfrm>
            <a:prstGeom prst="rect">
              <a:avLst/>
            </a:prstGeom>
            <a:noFill/>
            <a:ln>
              <a:noFill/>
            </a:ln>
            <a:extLst>
              <a:ext uri="{91240B29-F687-4F45-9708-019B960494DF}">
                <a14:hiddenLine w="12700">
                  <a:noFill/>
                  <a:prstDash val="dash"/>
                  <a:miter lim="800000"/>
                  <a:headEnd/>
                  <a:tailEnd/>
                </a14:hiddenLine>
              </a:ext>
            </a:extLst>
          </xdr:spPr>
          <xdr:txBody>
            <a:bodyPr vertOverflow="clip" wrap="square" lIns="36576" tIns="32004" rIns="36576" bIns="32004" anchor="ctr" upright="1"/>
            <a:lstStyle/>
            <a:p>
              <a:pPr algn="ctr" rtl="0">
                <a:defRPr sz="1000"/>
              </a:pPr>
              <a:r>
                <a:rPr lang="en-US" sz="1400" b="1" i="1" u="none" strike="noStrike" baseline="0">
                  <a:solidFill>
                    <a:srgbClr val="0000FF"/>
                  </a:solidFill>
                  <a:latin typeface="Arial"/>
                  <a:cs typeface="Arial"/>
                </a:rPr>
                <a:t>Plan Sheet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762000</xdr:colOff>
          <xdr:row>130</xdr:row>
          <xdr:rowOff>104775</xdr:rowOff>
        </xdr:from>
        <xdr:to>
          <xdr:col>7</xdr:col>
          <xdr:colOff>419100</xdr:colOff>
          <xdr:row>131</xdr:row>
          <xdr:rowOff>180975</xdr:rowOff>
        </xdr:to>
        <xdr:sp macro="" textlink="">
          <xdr:nvSpPr>
            <xdr:cNvPr id="3082" name="Button 10" hidden="1">
              <a:extLst>
                <a:ext uri="{63B3BB69-23CF-44E3-9099-C40C66FF867C}">
                  <a14:compatExt spid="_x0000_s3082"/>
                </a:ext>
                <a:ext uri="{FF2B5EF4-FFF2-40B4-BE49-F238E27FC236}">
                  <a16:creationId xmlns:a16="http://schemas.microsoft.com/office/drawing/2014/main" id="{00000000-0008-0000-0400-00000A0C0000}"/>
                </a:ext>
              </a:extLst>
            </xdr:cNvPr>
            <xdr:cNvSpPr/>
          </xdr:nvSpPr>
          <xdr:spPr bwMode="auto">
            <a:xfrm>
              <a:off x="0" y="0"/>
              <a:ext cx="0" cy="0"/>
            </a:xfrm>
            <a:prstGeom prst="rect">
              <a:avLst/>
            </a:prstGeom>
            <a:noFill/>
            <a:ln>
              <a:noFill/>
            </a:ln>
            <a:extLst>
              <a:ext uri="{91240B29-F687-4F45-9708-019B960494DF}">
                <a14:hiddenLine w="12700">
                  <a:noFill/>
                  <a:prstDash val="dash"/>
                  <a:miter lim="800000"/>
                  <a:headEnd/>
                  <a:tailEnd/>
                </a14:hiddenLine>
              </a:ext>
            </a:extLst>
          </xdr:spPr>
          <xdr:txBody>
            <a:bodyPr vertOverflow="clip" wrap="square" lIns="36576" tIns="32004" rIns="36576" bIns="32004" anchor="ctr" upright="1"/>
            <a:lstStyle/>
            <a:p>
              <a:pPr algn="ctr" rtl="0">
                <a:defRPr sz="1000"/>
              </a:pPr>
              <a:r>
                <a:rPr lang="en-US" sz="1400" b="1" i="1" u="none" strike="noStrike" baseline="0">
                  <a:solidFill>
                    <a:srgbClr val="0000FF"/>
                  </a:solidFill>
                  <a:latin typeface="Arial"/>
                  <a:cs typeface="Arial"/>
                </a:rPr>
                <a:t>Plan Sheet</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12700" cap="flat" cmpd="sng" algn="ctr">
          <a:noFill/>
          <a:prstDash val="dash"/>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12700" cap="flat" cmpd="sng" algn="ctr">
          <a:noFill/>
          <a:prstDash val="dash"/>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0.xml"/><Relationship Id="rId5" Type="http://schemas.openxmlformats.org/officeDocument/2006/relationships/ctrlProp" Target="../ctrlProps/ctrlProp9.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1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1.xml"/><Relationship Id="rId3" Type="http://schemas.openxmlformats.org/officeDocument/2006/relationships/vmlDrawing" Target="../drawings/vmlDrawing5.vml"/><Relationship Id="rId7" Type="http://schemas.openxmlformats.org/officeDocument/2006/relationships/ctrlProp" Target="../ctrlProps/ctrlProp20.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Q119"/>
  <sheetViews>
    <sheetView showGridLines="0" tabSelected="1" zoomScaleNormal="100" workbookViewId="0">
      <selection activeCell="C4" sqref="C4:E4"/>
    </sheetView>
  </sheetViews>
  <sheetFormatPr defaultColWidth="0" defaultRowHeight="14.25" zeroHeight="1" x14ac:dyDescent="0.2"/>
  <cols>
    <col min="1" max="1" width="7.625" customWidth="1"/>
    <col min="2" max="7" width="12.625" customWidth="1"/>
    <col min="8" max="8" width="13.125" customWidth="1"/>
    <col min="9" max="9" width="12.625" customWidth="1"/>
    <col min="10" max="10" width="5.625" customWidth="1"/>
    <col min="11" max="11" width="6.875" customWidth="1"/>
    <col min="12" max="15" width="12.625" hidden="1" customWidth="1"/>
    <col min="16" max="16384" width="9" hidden="1"/>
  </cols>
  <sheetData>
    <row r="1" spans="1:16" ht="26.25" x14ac:dyDescent="0.4">
      <c r="A1" s="411" t="s">
        <v>193</v>
      </c>
      <c r="B1" s="412"/>
      <c r="C1" s="412"/>
      <c r="D1" s="412"/>
      <c r="E1" s="412"/>
      <c r="F1" s="412"/>
      <c r="G1" s="412"/>
      <c r="H1" s="412"/>
      <c r="I1" s="412"/>
      <c r="J1" s="412"/>
      <c r="K1" s="13"/>
    </row>
    <row r="2" spans="1:16" ht="14.1" customHeight="1" x14ac:dyDescent="0.2">
      <c r="A2" s="415" t="s">
        <v>403</v>
      </c>
      <c r="B2" s="415"/>
      <c r="C2" s="415"/>
      <c r="D2" s="415"/>
      <c r="E2" s="415"/>
      <c r="F2" s="415"/>
      <c r="G2" s="415"/>
      <c r="H2" s="415"/>
      <c r="I2" s="415"/>
      <c r="J2" s="415"/>
      <c r="K2" s="13"/>
    </row>
    <row r="3" spans="1:16" ht="14.1" customHeight="1" x14ac:dyDescent="0.2">
      <c r="A3" s="416"/>
      <c r="B3" s="416"/>
      <c r="C3" s="416"/>
      <c r="D3" s="416"/>
      <c r="E3" s="416"/>
      <c r="F3" s="416"/>
      <c r="G3" s="416"/>
      <c r="H3" s="416"/>
      <c r="I3" s="416"/>
      <c r="J3" s="416"/>
      <c r="K3" s="13"/>
    </row>
    <row r="4" spans="1:16" ht="15" customHeight="1" x14ac:dyDescent="0.2">
      <c r="A4" s="426"/>
      <c r="B4" s="16" t="s">
        <v>49</v>
      </c>
      <c r="C4" s="417" t="s">
        <v>347</v>
      </c>
      <c r="D4" s="418"/>
      <c r="E4" s="418"/>
      <c r="F4" s="428"/>
      <c r="G4" s="16" t="s">
        <v>113</v>
      </c>
      <c r="H4" s="417" t="s">
        <v>19</v>
      </c>
      <c r="I4" s="425"/>
      <c r="J4" s="13"/>
      <c r="K4" s="13"/>
    </row>
    <row r="5" spans="1:16" ht="15" customHeight="1" x14ac:dyDescent="0.2">
      <c r="A5" s="426"/>
      <c r="B5" s="16" t="s">
        <v>50</v>
      </c>
      <c r="C5" s="419" t="s">
        <v>383</v>
      </c>
      <c r="D5" s="420"/>
      <c r="E5" s="420"/>
      <c r="F5" s="428"/>
      <c r="G5" s="16" t="s">
        <v>71</v>
      </c>
      <c r="H5" s="429"/>
      <c r="I5" s="430"/>
      <c r="J5" s="13"/>
      <c r="K5" s="79"/>
    </row>
    <row r="6" spans="1:16" ht="15" customHeight="1" x14ac:dyDescent="0.2">
      <c r="A6" s="426"/>
      <c r="B6" s="16" t="s">
        <v>51</v>
      </c>
      <c r="C6" s="201">
        <v>40121</v>
      </c>
      <c r="D6" s="424"/>
      <c r="E6" s="424"/>
      <c r="F6" s="428"/>
      <c r="G6" s="16" t="s">
        <v>72</v>
      </c>
      <c r="H6" s="201"/>
      <c r="I6" s="202"/>
      <c r="J6" s="13"/>
      <c r="K6" s="13"/>
    </row>
    <row r="7" spans="1:16" ht="12" customHeight="1" x14ac:dyDescent="0.2">
      <c r="A7" s="421" t="s">
        <v>358</v>
      </c>
      <c r="B7" s="422"/>
      <c r="C7" s="422"/>
      <c r="D7" s="422"/>
      <c r="E7" s="422"/>
      <c r="F7" s="422"/>
      <c r="G7" s="422"/>
      <c r="H7" s="422"/>
      <c r="I7" s="422"/>
      <c r="J7" s="422"/>
      <c r="K7" s="13"/>
    </row>
    <row r="8" spans="1:16" ht="12" customHeight="1" thickBot="1" x14ac:dyDescent="0.25">
      <c r="A8" s="423"/>
      <c r="B8" s="423"/>
      <c r="C8" s="423"/>
      <c r="D8" s="423"/>
      <c r="E8" s="423"/>
      <c r="F8" s="423"/>
      <c r="G8" s="423"/>
      <c r="H8" s="423"/>
      <c r="I8" s="423"/>
      <c r="J8" s="423"/>
      <c r="K8" s="203"/>
      <c r="L8" s="103"/>
      <c r="M8" s="103"/>
      <c r="N8" s="103"/>
      <c r="O8" s="103"/>
      <c r="P8" s="103"/>
    </row>
    <row r="9" spans="1:16" ht="15" customHeight="1" thickTop="1" x14ac:dyDescent="0.2">
      <c r="A9" s="3"/>
      <c r="B9" s="413" t="s">
        <v>13</v>
      </c>
      <c r="C9" s="414"/>
      <c r="D9" s="4"/>
      <c r="E9" s="413" t="s">
        <v>11</v>
      </c>
      <c r="F9" s="414"/>
      <c r="G9" s="4"/>
      <c r="H9" s="413" t="s">
        <v>12</v>
      </c>
      <c r="I9" s="414"/>
      <c r="J9" s="9"/>
      <c r="K9" s="204"/>
      <c r="L9" s="103"/>
      <c r="M9" s="103"/>
      <c r="N9" s="103"/>
      <c r="O9" s="103"/>
      <c r="P9" s="103"/>
    </row>
    <row r="10" spans="1:16" ht="15" customHeight="1" x14ac:dyDescent="0.2">
      <c r="A10" s="5"/>
      <c r="B10" s="11" t="s">
        <v>142</v>
      </c>
      <c r="C10" s="177">
        <v>20</v>
      </c>
      <c r="D10" s="6"/>
      <c r="E10" s="11" t="s">
        <v>142</v>
      </c>
      <c r="F10" s="177">
        <v>20</v>
      </c>
      <c r="G10" s="6"/>
      <c r="H10" s="11" t="s">
        <v>142</v>
      </c>
      <c r="I10" s="177">
        <v>40</v>
      </c>
      <c r="J10" s="10"/>
      <c r="K10" s="204"/>
      <c r="L10" s="103"/>
      <c r="M10" s="103"/>
      <c r="N10" s="103"/>
      <c r="O10" s="103"/>
      <c r="P10" s="103"/>
    </row>
    <row r="11" spans="1:16" ht="15" customHeight="1" x14ac:dyDescent="0.2">
      <c r="A11" s="5"/>
      <c r="B11" s="11" t="s">
        <v>143</v>
      </c>
      <c r="C11" s="177">
        <v>4</v>
      </c>
      <c r="D11" s="6"/>
      <c r="E11" s="11" t="s">
        <v>148</v>
      </c>
      <c r="F11" s="337">
        <v>1.2</v>
      </c>
      <c r="G11" s="6"/>
      <c r="H11" s="11" t="s">
        <v>143</v>
      </c>
      <c r="I11" s="177">
        <v>4</v>
      </c>
      <c r="J11" s="10"/>
      <c r="K11" s="204"/>
      <c r="L11" s="103"/>
      <c r="M11" s="103"/>
      <c r="N11" s="103"/>
      <c r="O11" s="103"/>
      <c r="P11" s="103"/>
    </row>
    <row r="12" spans="1:16" ht="15" customHeight="1" x14ac:dyDescent="0.2">
      <c r="A12" s="5"/>
      <c r="B12" s="11" t="s">
        <v>48</v>
      </c>
      <c r="C12" s="335">
        <v>3.5000000000000003E-2</v>
      </c>
      <c r="D12" s="6"/>
      <c r="E12" s="11" t="s">
        <v>143</v>
      </c>
      <c r="F12" s="177">
        <v>4</v>
      </c>
      <c r="G12" s="338" t="str">
        <f>IF(mc&gt;=2,"2.0:1 max.","Too Steep")</f>
        <v>2.0:1 max.</v>
      </c>
      <c r="H12" s="11" t="s">
        <v>48</v>
      </c>
      <c r="I12" s="335">
        <v>4.4999999999999998E-2</v>
      </c>
      <c r="J12" s="10"/>
      <c r="K12" s="204"/>
      <c r="L12" s="131"/>
      <c r="M12" s="132"/>
      <c r="N12" s="132"/>
      <c r="O12" s="132"/>
      <c r="P12" s="132"/>
    </row>
    <row r="13" spans="1:16" ht="15.95" customHeight="1" x14ac:dyDescent="0.2">
      <c r="A13" s="5"/>
      <c r="B13" s="11" t="s">
        <v>146</v>
      </c>
      <c r="C13" s="336">
        <v>6.0000000000000001E-3</v>
      </c>
      <c r="D13" s="6"/>
      <c r="E13" s="375" t="str">
        <f>CONCATENATE("Bed slope (",ROUND(1/Sc,1),":1) =","")</f>
        <v>Bed slope (5:1) =</v>
      </c>
      <c r="F13" s="335">
        <v>0.2</v>
      </c>
      <c r="G13" s="338" t="str">
        <f>IF(Sc&lt;=0.4,"2.5:1 max.","Too Steep")</f>
        <v>2.5:1 max.</v>
      </c>
      <c r="H13" s="11" t="s">
        <v>144</v>
      </c>
      <c r="I13" s="336">
        <v>5.0000000000000001E-3</v>
      </c>
      <c r="J13" s="10"/>
      <c r="K13" s="205"/>
      <c r="L13" s="132"/>
      <c r="M13" s="132"/>
      <c r="N13" s="132"/>
      <c r="O13" s="132"/>
      <c r="P13" s="132"/>
    </row>
    <row r="14" spans="1:16" ht="15.95" customHeight="1" x14ac:dyDescent="0.2">
      <c r="A14" s="5"/>
      <c r="B14" s="11" t="s">
        <v>395</v>
      </c>
      <c r="C14" s="177">
        <v>1</v>
      </c>
      <c r="D14" s="6"/>
      <c r="E14" s="11" t="s">
        <v>289</v>
      </c>
      <c r="F14" s="177">
        <v>1</v>
      </c>
      <c r="G14" s="370"/>
      <c r="H14" s="11" t="s">
        <v>145</v>
      </c>
      <c r="I14" s="177">
        <v>0</v>
      </c>
      <c r="J14" s="400"/>
      <c r="K14" s="205"/>
      <c r="L14" s="132"/>
      <c r="M14" s="132"/>
      <c r="N14" s="132"/>
      <c r="O14" s="132"/>
      <c r="P14" s="132"/>
    </row>
    <row r="15" spans="1:16" ht="15.95" customHeight="1" thickBot="1" x14ac:dyDescent="0.25">
      <c r="A15" s="401"/>
      <c r="B15" s="402" t="s">
        <v>396</v>
      </c>
      <c r="C15" s="178">
        <v>0.5</v>
      </c>
      <c r="D15" s="404"/>
      <c r="E15" s="402"/>
      <c r="F15" s="403"/>
      <c r="G15" s="405"/>
      <c r="H15" s="402"/>
      <c r="I15" s="403"/>
      <c r="J15" s="406"/>
      <c r="K15" s="206"/>
      <c r="L15" s="132"/>
      <c r="M15" s="132"/>
      <c r="N15" s="132"/>
      <c r="O15" s="132"/>
      <c r="P15" s="132"/>
    </row>
    <row r="16" spans="1:16" ht="22.5" customHeight="1" thickTop="1" thickBot="1" x14ac:dyDescent="0.3">
      <c r="A16" s="423" t="s">
        <v>359</v>
      </c>
      <c r="B16" s="423"/>
      <c r="C16" s="423"/>
      <c r="D16" s="423"/>
      <c r="E16" s="423"/>
      <c r="F16" s="423"/>
      <c r="G16" s="423"/>
      <c r="H16" s="423"/>
      <c r="I16" s="423"/>
      <c r="J16" s="423"/>
      <c r="K16" s="207"/>
      <c r="L16" s="132"/>
      <c r="M16" s="341" t="s">
        <v>339</v>
      </c>
      <c r="N16" s="341" t="s">
        <v>340</v>
      </c>
      <c r="O16" s="341" t="s">
        <v>341</v>
      </c>
      <c r="P16" s="132"/>
    </row>
    <row r="17" spans="1:16" ht="15" customHeight="1" thickTop="1" x14ac:dyDescent="0.2">
      <c r="A17" s="14"/>
      <c r="B17" s="364" t="s">
        <v>147</v>
      </c>
      <c r="C17" s="365">
        <v>450</v>
      </c>
      <c r="D17" s="364" t="s">
        <v>338</v>
      </c>
      <c r="E17" s="363"/>
      <c r="F17" s="4"/>
      <c r="G17" s="371" t="s">
        <v>346</v>
      </c>
      <c r="H17" s="4"/>
      <c r="I17" s="4"/>
      <c r="J17" s="9"/>
      <c r="K17" s="367"/>
      <c r="L17" s="369">
        <v>2</v>
      </c>
      <c r="M17" s="368" t="str">
        <f>IF(AND($L$17=1,$C$17&lt;=1200,$C$18-$D$18-d&lt;=5),"Q5-year",IF(AND($L$17=1,$C$17&lt;=2200,$C$18-$D$18-d&lt;=10),"Q10-year","Q25-year"))</f>
        <v>Q25-year</v>
      </c>
      <c r="N17" s="368" t="str">
        <f>IF(AND($L$17=2,$C$17&lt;=450,$C$18-$D$18-d&lt;=5),"Q5-year",IF(AND($L$17=2,$C$17&lt;=900,$C$18-$D$18-d&lt;=10),"Q10-year","Q25-year"))</f>
        <v>Q5-year</v>
      </c>
      <c r="O17" s="368" t="str">
        <f>IF(AND($L$17=3,$C$17&lt;=250,$C$18-$D$18-d&lt;=5),"Q5-year",IF(AND($L$17=3,$C$17&lt;=500,$C$18-$D$18-d&lt;=10),"Q10-year","Q25-year"))</f>
        <v>Q25-year</v>
      </c>
      <c r="P17" s="132"/>
    </row>
    <row r="18" spans="1:16" ht="18" customHeight="1" x14ac:dyDescent="0.2">
      <c r="A18" s="15"/>
      <c r="B18" s="11"/>
      <c r="C18" s="177">
        <v>105</v>
      </c>
      <c r="D18" s="372">
        <v>99</v>
      </c>
      <c r="E18" s="374"/>
      <c r="F18" s="373" t="str">
        <f>CONCATENATE(ROUND(C18-D18-d,1)," ft.)")</f>
        <v>5 ft.)</v>
      </c>
      <c r="G18" s="124" t="s">
        <v>345</v>
      </c>
      <c r="H18" s="125"/>
      <c r="I18" s="125"/>
      <c r="J18" s="10"/>
      <c r="K18" s="207"/>
      <c r="L18" s="132"/>
      <c r="M18" s="368" t="str">
        <f>IF(AND($L$17=1,$C$17&lt;=1200,$C$18-$D$18-d&lt;=5),"Q10-year",IF(AND($L$17=1,$C$17&lt;=2200,$C$18-$D$18-d&lt;=10),"Q25-year","Q100-year"))</f>
        <v>Q100-year</v>
      </c>
      <c r="N18" s="368" t="str">
        <f>IF(AND($L$17=2,$C$17&lt;=450,$C$18-$D$18-d&lt;=5),"Q10-year",IF(AND($L$17=2,$C$17&lt;=900,$C$18-$D$18-d&lt;=10),"Q25-year","Q100-year"))</f>
        <v>Q10-year</v>
      </c>
      <c r="O18" s="368" t="str">
        <f>IF(AND($L$17=3,$C$17&lt;=250,$C$18-$D$18-d&lt;=5),"Q10-year",IF(AND($L$17=3,$C$17&lt;=500,$C$18-$D$18-d&lt;=10),"Q25-year","Q100-year"))</f>
        <v>Q100-year</v>
      </c>
      <c r="P18" s="132"/>
    </row>
    <row r="19" spans="1:16" ht="15" customHeight="1" x14ac:dyDescent="0.2">
      <c r="A19" s="15"/>
      <c r="B19" s="11" t="s">
        <v>149</v>
      </c>
      <c r="C19" s="157" t="str">
        <f>IF(L17=1,M17,IF(L17=2,N17,O17))</f>
        <v>Q5-year</v>
      </c>
      <c r="D19" s="366" t="s">
        <v>342</v>
      </c>
      <c r="E19" s="6"/>
      <c r="F19" s="6"/>
      <c r="G19" s="126" t="s">
        <v>344</v>
      </c>
      <c r="H19" s="125"/>
      <c r="I19" s="125"/>
      <c r="J19" s="10"/>
      <c r="K19" s="207"/>
      <c r="L19" s="132"/>
      <c r="M19" s="132"/>
      <c r="N19" s="132"/>
      <c r="O19" s="132"/>
      <c r="P19" s="132"/>
    </row>
    <row r="20" spans="1:16" ht="18" customHeight="1" x14ac:dyDescent="0.2">
      <c r="A20" s="15"/>
      <c r="B20" s="11" t="s">
        <v>152</v>
      </c>
      <c r="C20" s="157" t="str">
        <f>IF(L17=1,M18,IF(L17=2,N18,O18))</f>
        <v>Q10-year</v>
      </c>
      <c r="D20" s="366" t="str">
        <f>CONCATENATE(" ","24-hour storm with a ",IF(L17=1,"0 - 3 inch",IF(L17=2,"3 - 5 inch","5+ inch"))," rainfall)")</f>
        <v xml:space="preserve"> 24-hour storm with a 3 - 5 inch rainfall)</v>
      </c>
      <c r="E20" s="6"/>
      <c r="F20" s="6"/>
      <c r="G20" s="370" t="s">
        <v>343</v>
      </c>
      <c r="H20" s="6"/>
      <c r="I20" s="376"/>
      <c r="J20" s="10"/>
      <c r="K20" s="205"/>
      <c r="L20" s="133" t="s">
        <v>84</v>
      </c>
      <c r="M20" s="132"/>
      <c r="N20" s="132"/>
      <c r="O20" s="132"/>
      <c r="P20" s="132"/>
    </row>
    <row r="21" spans="1:16" ht="18" customHeight="1" x14ac:dyDescent="0.2">
      <c r="A21" s="5"/>
      <c r="B21" s="11" t="s">
        <v>150</v>
      </c>
      <c r="C21" s="177">
        <v>330</v>
      </c>
      <c r="D21" s="136" t="s">
        <v>308</v>
      </c>
      <c r="E21" s="6"/>
      <c r="F21" s="6"/>
      <c r="G21" s="11" t="s">
        <v>53</v>
      </c>
      <c r="H21" s="179" t="s">
        <v>75</v>
      </c>
      <c r="I21" s="378">
        <v>0.2</v>
      </c>
      <c r="J21" s="10"/>
      <c r="K21" s="205"/>
      <c r="L21" s="330" t="str">
        <f>IF(H21="Program","",Bwo*H21+mo*H21^2)</f>
        <v/>
      </c>
      <c r="M21" s="132"/>
      <c r="N21" s="132"/>
      <c r="O21" s="132"/>
      <c r="P21" s="132"/>
    </row>
    <row r="22" spans="1:16" ht="18.95" customHeight="1" thickBot="1" x14ac:dyDescent="0.25">
      <c r="A22" s="7"/>
      <c r="B22" s="12" t="s">
        <v>151</v>
      </c>
      <c r="C22" s="178">
        <v>75</v>
      </c>
      <c r="D22" s="137" t="s">
        <v>309</v>
      </c>
      <c r="E22" s="8"/>
      <c r="F22" s="8"/>
      <c r="G22" s="12" t="s">
        <v>53</v>
      </c>
      <c r="H22" s="179" t="s">
        <v>75</v>
      </c>
      <c r="I22" s="377"/>
      <c r="J22" s="2"/>
      <c r="K22" s="205"/>
      <c r="L22" s="134"/>
      <c r="M22" s="132"/>
      <c r="N22" s="132"/>
      <c r="O22" s="132"/>
      <c r="P22" s="132"/>
    </row>
    <row r="23" spans="1:16" ht="11.1" customHeight="1" thickTop="1" x14ac:dyDescent="0.2">
      <c r="A23" s="443" t="s">
        <v>360</v>
      </c>
      <c r="B23" s="444"/>
      <c r="C23" s="444"/>
      <c r="D23" s="444"/>
      <c r="E23" s="444"/>
      <c r="F23" s="444"/>
      <c r="G23" s="444"/>
      <c r="H23" s="444"/>
      <c r="I23" s="444"/>
      <c r="J23" s="444"/>
      <c r="K23" s="207"/>
      <c r="L23" s="132"/>
      <c r="M23" s="132"/>
      <c r="N23" s="132"/>
      <c r="O23" s="132"/>
      <c r="P23" s="132"/>
    </row>
    <row r="24" spans="1:16" ht="11.1" customHeight="1" thickBot="1" x14ac:dyDescent="0.25">
      <c r="A24" s="423"/>
      <c r="B24" s="423"/>
      <c r="C24" s="423"/>
      <c r="D24" s="423"/>
      <c r="E24" s="423"/>
      <c r="F24" s="423"/>
      <c r="G24" s="423"/>
      <c r="H24" s="423"/>
      <c r="I24" s="423"/>
      <c r="J24" s="423"/>
      <c r="K24" s="207"/>
      <c r="L24" s="132"/>
      <c r="M24" s="132"/>
      <c r="N24" s="132"/>
      <c r="O24" s="132"/>
      <c r="P24" s="132"/>
    </row>
    <row r="25" spans="1:16" ht="18.75" customHeight="1" thickTop="1" x14ac:dyDescent="0.2">
      <c r="A25" s="18"/>
      <c r="B25" s="19"/>
      <c r="C25" s="19"/>
      <c r="D25" s="440"/>
      <c r="E25" s="441"/>
      <c r="F25" s="441"/>
      <c r="G25" s="26" t="s">
        <v>292</v>
      </c>
      <c r="H25" s="19"/>
      <c r="I25" s="19"/>
      <c r="J25" s="20"/>
      <c r="K25" s="205"/>
      <c r="L25" s="132"/>
      <c r="M25" s="132" t="str">
        <f>IF(Calculations!L8=0,"Solved","Not Solved")</f>
        <v>Solved</v>
      </c>
      <c r="N25" s="132"/>
      <c r="O25" s="132"/>
      <c r="P25" s="132"/>
    </row>
    <row r="26" spans="1:16" ht="17.100000000000001" customHeight="1" x14ac:dyDescent="0.35">
      <c r="A26" s="21"/>
      <c r="B26" s="35" t="s">
        <v>82</v>
      </c>
      <c r="C26" s="110" t="str">
        <f>IF(M25="Not Solved"," Not Solved ",CONCATENATE("",ROUND(Calculations!H41,2)," ft. (",ROUND(Calculations!H48,2)," ft.)"))</f>
        <v>0.38 ft. (0.18 ft.)</v>
      </c>
      <c r="D26" s="23"/>
      <c r="E26" s="24"/>
      <c r="F26" s="25"/>
      <c r="G26" s="43" t="s">
        <v>290</v>
      </c>
      <c r="H26" s="24"/>
      <c r="I26" s="24"/>
      <c r="J26" s="27"/>
      <c r="K26" s="205"/>
      <c r="L26" s="132"/>
      <c r="M26" s="132"/>
      <c r="N26" s="132"/>
      <c r="O26" s="132"/>
      <c r="P26" s="132"/>
    </row>
    <row r="27" spans="1:16" ht="18.75" x14ac:dyDescent="0.2">
      <c r="A27" s="28"/>
      <c r="B27" s="29" t="s">
        <v>83</v>
      </c>
      <c r="C27" s="115" t="str">
        <f>IF(M25="Not Solved","     ---- ",CONCATENATE("",ROUND(Calculations!H41+Calculations!H38,2)," ft."))</f>
        <v>2.67 ft.</v>
      </c>
      <c r="D27" s="22"/>
      <c r="E27" s="111" t="str">
        <f>IF(M25="Not Solved","Not Solved ",CONCATENATE("",ROUND(Calculations!C22,2)," ft. (",ROUND(Calculations!F22,2)," ft.)"))</f>
        <v>0.71 ft. (0.32 ft.)</v>
      </c>
      <c r="F27" s="30"/>
      <c r="G27" s="31" t="s">
        <v>333</v>
      </c>
      <c r="H27" s="24"/>
      <c r="I27" s="24"/>
      <c r="J27" s="27"/>
      <c r="K27" s="205"/>
      <c r="L27" s="132"/>
      <c r="M27" s="132"/>
      <c r="N27" s="132"/>
      <c r="O27" s="132"/>
      <c r="P27" s="132"/>
    </row>
    <row r="28" spans="1:16" ht="18.75" x14ac:dyDescent="0.2">
      <c r="A28" s="28"/>
      <c r="B28" s="22" t="s">
        <v>64</v>
      </c>
      <c r="C28" s="24"/>
      <c r="D28" s="29" t="s">
        <v>81</v>
      </c>
      <c r="E28" s="115" t="str">
        <f>IF(M25="Not Solved","    ---- ",CONCATENATE("",ROUND(Calculations!C21,2)," ft. "))</f>
        <v xml:space="preserve">2.51 ft. </v>
      </c>
      <c r="F28" s="24"/>
      <c r="G28" s="31" t="s">
        <v>328</v>
      </c>
      <c r="H28" s="24"/>
      <c r="I28" s="24"/>
      <c r="J28" s="27"/>
      <c r="K28" s="205"/>
      <c r="L28" s="132"/>
      <c r="M28" s="132"/>
      <c r="N28" s="132"/>
      <c r="O28" s="132"/>
      <c r="P28" s="132"/>
    </row>
    <row r="29" spans="1:16" ht="18.75" x14ac:dyDescent="0.2">
      <c r="A29" s="28"/>
      <c r="B29" s="24"/>
      <c r="C29" s="24"/>
      <c r="D29" s="24"/>
      <c r="E29" s="24"/>
      <c r="F29" s="24"/>
      <c r="G29" s="31" t="s">
        <v>291</v>
      </c>
      <c r="H29" s="24"/>
      <c r="I29" s="24"/>
      <c r="J29" s="27"/>
      <c r="K29" s="205"/>
      <c r="L29" s="132"/>
      <c r="M29" s="132"/>
      <c r="N29" s="132"/>
      <c r="O29" s="132"/>
      <c r="P29" s="132"/>
    </row>
    <row r="30" spans="1:16" ht="18.75" x14ac:dyDescent="0.2">
      <c r="A30" s="28"/>
      <c r="B30" s="24"/>
      <c r="C30" s="22"/>
      <c r="D30" s="24"/>
      <c r="E30" s="22" t="s">
        <v>57</v>
      </c>
      <c r="F30" s="111" t="str">
        <f>IF(M25="Not Solved"," Not Solved ",CONCATENATE("",ROUND(Calculations!C24,2)," ft."))</f>
        <v>1.28 ft.</v>
      </c>
      <c r="G30" s="31"/>
      <c r="H30" s="24"/>
      <c r="I30" s="24"/>
      <c r="J30" s="27"/>
      <c r="K30" s="205"/>
      <c r="L30" s="132"/>
      <c r="M30" s="132"/>
      <c r="N30" s="132"/>
      <c r="O30" s="132"/>
      <c r="P30" s="132"/>
    </row>
    <row r="31" spans="1:16" ht="18.75" x14ac:dyDescent="0.2">
      <c r="A31" s="28"/>
      <c r="B31" s="22" t="s">
        <v>55</v>
      </c>
      <c r="C31" s="111" t="str">
        <f>IF(M25="Not Solved"," Not Solved ",CONCATENATE("",ROUND(Calculations!H38,2)," ft."))</f>
        <v>2.3 ft.</v>
      </c>
      <c r="D31" s="24"/>
      <c r="E31" s="32"/>
      <c r="F31" s="114" t="str">
        <f>IF(M25="Not Solved","     ---- ",CONCATENATE("(",ROUND(Calculations!F24,2)," ft.)"))</f>
        <v>(0.52 ft.)</v>
      </c>
      <c r="G31" s="24"/>
      <c r="H31" s="24"/>
      <c r="I31" s="24"/>
      <c r="J31" s="27"/>
      <c r="K31" s="205"/>
      <c r="L31" s="132"/>
      <c r="M31" s="132"/>
      <c r="N31" s="132"/>
      <c r="O31" s="132"/>
      <c r="P31" s="132"/>
    </row>
    <row r="32" spans="1:16" ht="18.75" x14ac:dyDescent="0.35">
      <c r="A32" s="28"/>
      <c r="B32" s="24"/>
      <c r="C32" s="114" t="str">
        <f>IF(M25="Not Solved","     ----",CONCATENATE("(",ROUND(Calculations!H45,2)," ft.)"))</f>
        <v>(0.93 ft.)</v>
      </c>
      <c r="D32" s="110" t="str">
        <f>IF(M25="Not Solved"," Not Solved ",CONCATENATE("",ROUND(Calculations!C18,2)," ft."))</f>
        <v>1.8 ft.</v>
      </c>
      <c r="E32" s="24"/>
      <c r="F32" s="35" t="s">
        <v>60</v>
      </c>
      <c r="G32" s="34" t="str">
        <f>IF(M25="Not Solved"," Not Solved ",CONCATENATE("",ROUND(Calculations!C57,2)," ft."))</f>
        <v>1.07 ft.</v>
      </c>
      <c r="H32" s="35"/>
      <c r="I32" s="24"/>
      <c r="J32" s="27"/>
      <c r="K32" s="205"/>
      <c r="L32" s="132"/>
      <c r="M32" s="132"/>
      <c r="N32" s="132"/>
      <c r="O32" s="132"/>
      <c r="P32" s="132"/>
    </row>
    <row r="33" spans="1:16" ht="18.75" x14ac:dyDescent="0.2">
      <c r="A33" s="28"/>
      <c r="B33" s="442" t="str">
        <f>CONCATENATE("   Slope = ",ROUND(Si,4)," ft./ft.")</f>
        <v xml:space="preserve">   Slope = 0.006 ft./ft.</v>
      </c>
      <c r="C33" s="442"/>
      <c r="D33" s="114" t="str">
        <f>IF(M25="Not Solved","      ---- ",CONCATENATE(" (",ROUND(Calculations!F18,2)," ft.)"))</f>
        <v xml:space="preserve"> (0.72 ft.)</v>
      </c>
      <c r="E33" s="35"/>
      <c r="F33" s="36"/>
      <c r="G33" s="37" t="str">
        <f>IF(M25="Not Solved","      ---- ",CONCATENATE("(",ROUND(Calculations!F57,2)," ft.)"))</f>
        <v>(0.44 ft.)</v>
      </c>
      <c r="H33" s="22" t="s">
        <v>324</v>
      </c>
      <c r="I33" s="111" t="str">
        <f>IF(M25="Not Solved"," Not Solved ",CONCATENATE(" ",ROUND(Calculations!C67,2)," ft. (",ROUND(Calculations!F67,2)," ft.)"))</f>
        <v xml:space="preserve"> 2.76 ft. (1.09 ft.)</v>
      </c>
      <c r="J33" s="27"/>
      <c r="K33" s="208"/>
      <c r="L33" s="132"/>
      <c r="M33" s="132"/>
      <c r="N33" s="132"/>
      <c r="O33" s="132"/>
      <c r="P33" s="132"/>
    </row>
    <row r="34" spans="1:16" ht="15" x14ac:dyDescent="0.2">
      <c r="A34" s="28"/>
      <c r="B34" s="442"/>
      <c r="C34" s="442"/>
      <c r="D34" s="38" t="s">
        <v>52</v>
      </c>
      <c r="E34" s="36"/>
      <c r="F34" s="36"/>
      <c r="G34" s="31"/>
      <c r="H34" s="24"/>
      <c r="I34" s="33"/>
      <c r="J34" s="27"/>
      <c r="K34" s="205"/>
      <c r="L34" s="132"/>
      <c r="M34" s="132"/>
      <c r="N34" s="132"/>
      <c r="O34" s="132"/>
      <c r="P34" s="132"/>
    </row>
    <row r="35" spans="1:16" ht="18.75" customHeight="1" x14ac:dyDescent="0.35">
      <c r="A35" s="64" t="s">
        <v>54</v>
      </c>
      <c r="B35" s="110" t="str">
        <f>IF(M25="Not Solved"," Not Solved ",CONCATENATE("",ROUND(Calculations!C11,2)," ft."))</f>
        <v>2.34 ft.</v>
      </c>
      <c r="C35" s="24"/>
      <c r="D35" s="110" t="str">
        <f>IF($M$25="Not Solved","      ---- ",CONCATENATE("     ",ROUND(Calculations!$C$23,0)," ft."))</f>
        <v xml:space="preserve">     18 ft.</v>
      </c>
      <c r="E35" s="36"/>
      <c r="F35" s="36"/>
      <c r="G35" s="40"/>
      <c r="H35" s="22" t="s">
        <v>110</v>
      </c>
      <c r="I35" s="140" t="str">
        <f>IF($M$25="Not Solved"," Not Solved ",CONCATENATE("",ROUND(IF($H$21="Program",Calculations!$C$29,$H$21)+$F$14,2)," ft. ",IF(IF($H$21="Program",Calculations!$C$29,$H$21)+$F$14&gt;=Calculations!$C$67,"- Tw o.k.","- Tw not o.k.")))</f>
        <v>3.04 ft. - Tw o.k.</v>
      </c>
      <c r="J35" s="27"/>
      <c r="K35" s="205"/>
      <c r="L35" s="132"/>
      <c r="M35" s="132"/>
      <c r="N35" s="132"/>
      <c r="O35" s="132"/>
      <c r="P35" s="132"/>
    </row>
    <row r="36" spans="1:16" ht="19.5" customHeight="1" x14ac:dyDescent="0.2">
      <c r="A36" s="60"/>
      <c r="B36" s="111" t="str">
        <f>IF(M25="Not Solved","     ----",CONCATENATE("(",ROUND(Calculations!F11,2)," ft.)"))</f>
        <v>(1.03 ft.)</v>
      </c>
      <c r="C36" s="61"/>
      <c r="D36" s="122"/>
      <c r="E36" s="427" t="str">
        <f>CONCATENATE("n = ",ROUND(Calculations!C56,3)," (",ROUND(Calculations!F56,3),") ")</f>
        <v xml:space="preserve">n = 0.054 (0.049) </v>
      </c>
      <c r="F36" s="427"/>
      <c r="G36" s="116" t="str">
        <f>IF(M25="Not Solved"," ----- ",CONCATENATE(" ",ROUND(C18-D18-d,1)," ft."))</f>
        <v xml:space="preserve"> 5 ft.</v>
      </c>
      <c r="H36" s="23"/>
      <c r="I36" s="111" t="str">
        <f>IF(M25="Not Solved","      ---- ",CONCATENATE("(",ROUND(IF(H22="Program",Calculations!F29,H22)+F14,2)," ft.) ",IF(IF($H$22="Program",Calculations!$F$29,$H$22)+$F$14&gt;=Calculations!$F$67,"- Tw o.k.","-Tw not o.k.")))</f>
        <v>(1.86 ft.) - Tw o.k.</v>
      </c>
      <c r="J36" s="27"/>
      <c r="K36" s="205"/>
      <c r="L36" s="132"/>
      <c r="M36" s="132"/>
      <c r="N36" s="132"/>
      <c r="O36" s="132"/>
      <c r="P36" s="132"/>
    </row>
    <row r="37" spans="1:16" ht="15" x14ac:dyDescent="0.2">
      <c r="A37" s="62"/>
      <c r="B37" s="61"/>
      <c r="C37" s="61"/>
      <c r="D37" s="130" t="str">
        <f>IF($M$25="Not Solved", "----",CONCATENATE("      ",ROUND(40*Calculations!$C$55/25.4/12,0)," ft."))</f>
        <v xml:space="preserve">      45 ft.</v>
      </c>
      <c r="E37" s="427"/>
      <c r="F37" s="427"/>
      <c r="G37" s="41"/>
      <c r="H37" s="24"/>
      <c r="I37" s="24"/>
      <c r="J37" s="27"/>
      <c r="K37" s="205"/>
      <c r="L37" s="132"/>
      <c r="M37" s="132"/>
      <c r="N37" s="132"/>
      <c r="O37" s="132"/>
      <c r="P37" s="132"/>
    </row>
    <row r="38" spans="1:16" ht="15" x14ac:dyDescent="0.2">
      <c r="A38" s="42"/>
      <c r="B38" s="31"/>
      <c r="C38" s="112" t="str">
        <f>IF(M25="Not Solved"," Not Solved ",CONCATENATE("",ROUND(Calculations!C13/Calculations!C12,2), " fps"))</f>
        <v>4.79 fps</v>
      </c>
      <c r="D38" s="129" t="str">
        <f>IF($M$25="Not Solved", "----","radius")</f>
        <v>radius</v>
      </c>
      <c r="E38" s="427"/>
      <c r="F38" s="427"/>
      <c r="G38" s="41"/>
      <c r="H38" s="120" t="str">
        <f>IF(M25="Not Solved"," Not Solved ",CONCATENATE("    ",ROUND(IF(H21="Program",Calculations!C29,H21),2)," ft. (",ROUND(IF(H22="Program",Calculations!F29,H22),2)," ft.)"))</f>
        <v xml:space="preserve">    2.04 ft. (0.86 ft.)</v>
      </c>
      <c r="I38" s="24"/>
      <c r="J38" s="27"/>
      <c r="K38" s="205"/>
      <c r="L38" s="132"/>
      <c r="M38" s="132"/>
      <c r="N38" s="132"/>
      <c r="O38" s="132"/>
      <c r="P38" s="132"/>
    </row>
    <row r="39" spans="1:16" ht="15" x14ac:dyDescent="0.2">
      <c r="A39" s="42"/>
      <c r="B39" s="23"/>
      <c r="C39" s="113" t="str">
        <f>IF(M25="Not Solved","     ---- ","at normal depth")</f>
        <v>at normal depth</v>
      </c>
      <c r="D39" s="24"/>
      <c r="E39" s="427"/>
      <c r="F39" s="427"/>
      <c r="G39" s="41"/>
      <c r="H39" s="24"/>
      <c r="I39" s="24"/>
      <c r="J39" s="27"/>
      <c r="K39" s="205"/>
      <c r="L39" s="132"/>
      <c r="M39" s="132"/>
      <c r="N39" s="132"/>
      <c r="O39" s="132"/>
      <c r="P39" s="132"/>
    </row>
    <row r="40" spans="1:16" x14ac:dyDescent="0.2">
      <c r="A40" s="39"/>
      <c r="B40" s="31"/>
      <c r="C40" s="24"/>
      <c r="D40" s="24"/>
      <c r="E40" s="427"/>
      <c r="F40" s="427"/>
      <c r="G40" s="41"/>
      <c r="H40" s="24"/>
      <c r="I40" s="433" t="str">
        <f>CONCATENATE("Slope = ",ROUND(So,4)," ft./ft.")</f>
        <v>Slope = 0.005 ft./ft.</v>
      </c>
      <c r="J40" s="434"/>
      <c r="K40" s="205"/>
      <c r="L40" s="132"/>
      <c r="M40" s="132"/>
      <c r="N40" s="132"/>
      <c r="O40" s="132"/>
      <c r="P40" s="132"/>
    </row>
    <row r="41" spans="1:16" ht="15.75" x14ac:dyDescent="0.3">
      <c r="A41" s="44" t="s">
        <v>111</v>
      </c>
      <c r="B41" s="31"/>
      <c r="C41" s="24"/>
      <c r="D41" s="24"/>
      <c r="E41" s="22"/>
      <c r="F41" s="116" t="str">
        <f>IF(M25="Not Solved","       - ",CONCATENATE("      ",ROUND(1/Sc,1),""))</f>
        <v xml:space="preserve">      5</v>
      </c>
      <c r="G41" s="38" t="s">
        <v>45</v>
      </c>
      <c r="H41" s="24"/>
      <c r="I41" s="433"/>
      <c r="J41" s="434"/>
      <c r="K41" s="205"/>
      <c r="L41" s="132"/>
      <c r="M41" s="132"/>
      <c r="N41" s="132"/>
      <c r="O41" s="132"/>
      <c r="P41" s="132"/>
    </row>
    <row r="42" spans="1:16" ht="16.5" x14ac:dyDescent="0.3">
      <c r="A42" s="63" t="s">
        <v>361</v>
      </c>
      <c r="B42" s="43"/>
      <c r="C42" s="24"/>
      <c r="D42" s="24"/>
      <c r="E42" s="29"/>
      <c r="F42" s="24"/>
      <c r="G42" s="117" t="str">
        <f>IF($M$25="Not Solved","    ---- ",CONCATENATE("  ",ROUND(15*Calculations!$C$55*$G$49*0.03937/12,0)," ft."))</f>
        <v xml:space="preserve">  20 ft.</v>
      </c>
      <c r="H42" s="22" t="s">
        <v>58</v>
      </c>
      <c r="I42" s="190" t="str">
        <f>IF(M25="Not Solved"," Not Solved ",CONCATENATE("",ROUND(F14,1)," ft. {1 ft. minimum"))</f>
        <v>1 ft. {1 ft. minimum</v>
      </c>
      <c r="J42" s="27"/>
      <c r="K42" s="205"/>
      <c r="L42" s="132"/>
      <c r="M42" s="132"/>
      <c r="N42" s="132"/>
      <c r="O42" s="132"/>
      <c r="P42" s="132"/>
    </row>
    <row r="43" spans="1:16" ht="18.75" x14ac:dyDescent="0.2">
      <c r="A43" s="45" t="s">
        <v>362</v>
      </c>
      <c r="B43" s="31"/>
      <c r="C43" s="24"/>
      <c r="D43" s="24"/>
      <c r="E43" s="24"/>
      <c r="F43" s="31"/>
      <c r="G43" s="127" t="s">
        <v>109</v>
      </c>
      <c r="H43" s="23"/>
      <c r="I43" s="191"/>
      <c r="J43" s="27"/>
      <c r="K43" s="205"/>
      <c r="L43" s="132"/>
      <c r="M43" s="132"/>
      <c r="N43" s="132"/>
      <c r="O43" s="132"/>
      <c r="P43" s="132"/>
    </row>
    <row r="44" spans="1:16" ht="15" x14ac:dyDescent="0.2">
      <c r="A44" s="45" t="s">
        <v>363</v>
      </c>
      <c r="B44" s="31"/>
      <c r="C44" s="24"/>
      <c r="D44" s="24"/>
      <c r="E44" s="22"/>
      <c r="F44" s="118"/>
      <c r="G44" s="118"/>
      <c r="H44" s="23"/>
      <c r="I44" s="118" t="str">
        <f>IF($M$25="Not Solved"," Not Solved ",CONCATENATE("",ROUND(Calculations!$C$31/IF($H$21="Program",Calculations!$C$30,$L$21),2), " fps"))</f>
        <v>3.37 fps</v>
      </c>
      <c r="J44" s="27"/>
      <c r="K44" s="205"/>
      <c r="L44" s="132"/>
      <c r="M44" s="132"/>
      <c r="N44" s="132"/>
      <c r="O44" s="132"/>
      <c r="P44" s="132"/>
    </row>
    <row r="45" spans="1:16" ht="18.75" customHeight="1" x14ac:dyDescent="0.2">
      <c r="A45" s="45"/>
      <c r="B45" s="31"/>
      <c r="C45" s="24"/>
      <c r="D45" s="24"/>
      <c r="E45" s="24"/>
      <c r="F45" s="118"/>
      <c r="G45" s="46"/>
      <c r="H45" s="23"/>
      <c r="I45" s="119" t="str">
        <f>IF(M25="Not Solved","     ---- ","at normal depth")</f>
        <v>at normal depth</v>
      </c>
      <c r="J45" s="27"/>
      <c r="K45" s="205"/>
      <c r="L45" s="132"/>
      <c r="M45" s="132"/>
      <c r="N45" s="132"/>
      <c r="O45" s="132"/>
      <c r="P45" s="132"/>
    </row>
    <row r="46" spans="1:16" ht="11.1" customHeight="1" x14ac:dyDescent="0.2">
      <c r="A46" s="435" t="s">
        <v>46</v>
      </c>
      <c r="B46" s="436"/>
      <c r="C46" s="436"/>
      <c r="D46" s="436"/>
      <c r="E46" s="436"/>
      <c r="F46" s="436"/>
      <c r="G46" s="436"/>
      <c r="H46" s="436"/>
      <c r="I46" s="436"/>
      <c r="J46" s="437"/>
      <c r="K46" s="205"/>
      <c r="L46" s="132"/>
      <c r="M46" s="132"/>
      <c r="N46" s="132"/>
      <c r="O46" s="132"/>
      <c r="P46" s="132"/>
    </row>
    <row r="47" spans="1:16" ht="11.1" customHeight="1" x14ac:dyDescent="0.2">
      <c r="A47" s="438"/>
      <c r="B47" s="439"/>
      <c r="C47" s="439"/>
      <c r="D47" s="439"/>
      <c r="E47" s="439"/>
      <c r="F47" s="439"/>
      <c r="G47" s="439"/>
      <c r="H47" s="439"/>
      <c r="I47" s="439"/>
      <c r="J47" s="437"/>
      <c r="K47" s="205"/>
      <c r="L47" s="132"/>
      <c r="M47" s="132"/>
      <c r="N47" s="132"/>
      <c r="O47" s="132"/>
      <c r="P47" s="132"/>
    </row>
    <row r="48" spans="1:16" ht="25.5" customHeight="1" x14ac:dyDescent="0.35">
      <c r="A48" s="28"/>
      <c r="B48" s="31" t="s">
        <v>86</v>
      </c>
      <c r="C48" s="24"/>
      <c r="D48" s="24"/>
      <c r="E48" s="25"/>
      <c r="F48" s="47" t="s">
        <v>65</v>
      </c>
      <c r="G48" s="48" t="str">
        <f>IF(M25="Not Solved"," Not Solved ",CONCATENATE("",ROUND(Calculations!C54/0.3048^2,2)," cfs/ft."))</f>
        <v>13.65 cfs/ft.</v>
      </c>
      <c r="H48" s="58" t="s">
        <v>69</v>
      </c>
      <c r="I48" s="24"/>
      <c r="J48" s="27"/>
      <c r="K48" s="205"/>
      <c r="L48" s="132"/>
      <c r="M48" s="132"/>
      <c r="N48" s="132"/>
      <c r="O48" s="132"/>
      <c r="P48" s="132"/>
    </row>
    <row r="49" spans="1:16" ht="19.5" x14ac:dyDescent="0.35">
      <c r="A49" s="28"/>
      <c r="B49" s="24"/>
      <c r="C49" s="407" t="s">
        <v>397</v>
      </c>
      <c r="D49" s="116" t="str">
        <f>IF(M25="Not Solved"," Not Solved ",CONCATENATE("",C14," ft."))</f>
        <v>1 ft.</v>
      </c>
      <c r="E49" s="24"/>
      <c r="F49" s="47" t="s">
        <v>66</v>
      </c>
      <c r="G49" s="128">
        <f>IF(M25="Not Solved"," ---- ",ROUND(F11,2))</f>
        <v>1.2</v>
      </c>
      <c r="H49" s="138" t="s">
        <v>286</v>
      </c>
      <c r="I49" s="23"/>
      <c r="J49" s="27"/>
      <c r="K49" s="205"/>
      <c r="L49" s="333"/>
      <c r="M49" s="333"/>
      <c r="N49" s="334"/>
      <c r="O49" s="132"/>
      <c r="P49" s="132"/>
    </row>
    <row r="50" spans="1:16" ht="19.5" x14ac:dyDescent="0.35">
      <c r="A50" s="28"/>
      <c r="B50" s="24"/>
      <c r="C50" s="24"/>
      <c r="D50" s="24"/>
      <c r="E50" s="24"/>
      <c r="F50" s="47" t="s">
        <v>67</v>
      </c>
      <c r="G50" s="49" t="str">
        <f>IF(M25="Not Solved"," ---- ",CONCATENATE("",ROUND(Calculations!C57,2)," ft."))</f>
        <v>1.07 ft.</v>
      </c>
      <c r="H50" s="58" t="s">
        <v>70</v>
      </c>
      <c r="I50" s="23"/>
      <c r="J50" s="27"/>
      <c r="K50" s="205"/>
      <c r="L50" s="333"/>
      <c r="M50" s="333"/>
      <c r="N50" s="334"/>
      <c r="O50" s="132"/>
      <c r="P50" s="132"/>
    </row>
    <row r="51" spans="1:16" ht="15" x14ac:dyDescent="0.2">
      <c r="A51" s="28"/>
      <c r="B51" s="24"/>
      <c r="C51" s="24"/>
      <c r="D51" s="24"/>
      <c r="E51" s="31"/>
      <c r="F51" s="47" t="s">
        <v>48</v>
      </c>
      <c r="G51" s="49" t="str">
        <f>IF(M25="Not Solved"," ---- ",CONCATENATE("",ROUND(Calculations!C56,3),""))</f>
        <v>0.054</v>
      </c>
      <c r="H51" s="58" t="s">
        <v>74</v>
      </c>
      <c r="I51" s="23"/>
      <c r="J51" s="27"/>
      <c r="K51" s="205"/>
      <c r="L51" s="333"/>
      <c r="M51" s="333"/>
      <c r="N51" s="334"/>
      <c r="O51" s="132"/>
      <c r="P51" s="132"/>
    </row>
    <row r="52" spans="1:16" ht="19.5" x14ac:dyDescent="0.35">
      <c r="A52" s="28"/>
      <c r="B52" s="24"/>
      <c r="C52" s="431" t="s">
        <v>398</v>
      </c>
      <c r="D52" s="24"/>
      <c r="E52" s="31"/>
      <c r="F52" s="47" t="s">
        <v>68</v>
      </c>
      <c r="G52" s="445" t="str">
        <f>IF($M$25="Not Solved"," ---- ",CONCATENATE("",ROUND(Calculations!$C$55*0.03937*$G$49,1)," in."," (",ROUND((Calculations!$C$55*0.03937*$G$49)^3*0.0275*2.65,0)," lbs.)", " - angular riprap"))</f>
        <v>16.2 in. (309 lbs.) - angular riprap</v>
      </c>
      <c r="H52" s="446"/>
      <c r="I52" s="447"/>
      <c r="J52" s="448"/>
      <c r="K52" s="205"/>
      <c r="L52" s="333"/>
      <c r="M52" s="333"/>
      <c r="N52" s="334"/>
      <c r="O52" s="132"/>
      <c r="P52" s="132"/>
    </row>
    <row r="53" spans="1:16" ht="19.5" x14ac:dyDescent="0.35">
      <c r="A53" s="28"/>
      <c r="B53" s="51">
        <v>1</v>
      </c>
      <c r="C53" s="432"/>
      <c r="D53" s="24"/>
      <c r="E53" s="31"/>
      <c r="F53" s="47" t="s">
        <v>73</v>
      </c>
      <c r="G53" s="52" t="str">
        <f>IF($M$25="Not Solved"," ---- ",CONCATENATE("",ROUND(2*Calculations!$C$55*0.03937*$G$49,1)," in."))</f>
        <v>32.4 in.</v>
      </c>
      <c r="H53" s="58" t="s">
        <v>158</v>
      </c>
      <c r="I53" s="23"/>
      <c r="J53" s="27"/>
      <c r="K53" s="205"/>
      <c r="L53" s="333"/>
      <c r="M53" s="333"/>
      <c r="N53" s="334"/>
      <c r="O53" s="132"/>
      <c r="P53" s="132"/>
    </row>
    <row r="54" spans="1:16" ht="15" x14ac:dyDescent="0.2">
      <c r="A54" s="28"/>
      <c r="B54" s="121" t="str">
        <f>IF(M25="Not Solved"," ----   ",CONCATENATE("m = ",F12,"    "))</f>
        <v xml:space="preserve">m = 4    </v>
      </c>
      <c r="C54" s="24"/>
      <c r="D54" s="22"/>
      <c r="E54" s="32"/>
      <c r="F54" s="53" t="s">
        <v>77</v>
      </c>
      <c r="G54" s="57" t="str">
        <f>IF(M$25="Not Solved"," ---- ",CONCATENATE("",ROUND(IF(H$21="Program",Calculations!C$29,H$21)+F$14,2)," ft."))</f>
        <v>3.04 ft.</v>
      </c>
      <c r="H54" s="58" t="s">
        <v>112</v>
      </c>
      <c r="I54" s="23"/>
      <c r="J54" s="27"/>
      <c r="K54" s="205"/>
      <c r="L54" s="132"/>
      <c r="M54" s="132"/>
      <c r="N54" s="132"/>
      <c r="O54" s="132"/>
      <c r="P54" s="132"/>
    </row>
    <row r="55" spans="1:16" ht="19.5" x14ac:dyDescent="0.2">
      <c r="A55" s="28"/>
      <c r="B55" s="24"/>
      <c r="C55" s="50" t="str">
        <f>IF(M25="Not Solved"," ---- ",CONCATENATE("",F10," ft."))</f>
        <v>20 ft.</v>
      </c>
      <c r="D55" s="22"/>
      <c r="E55" s="163" t="str">
        <f>IF(M25="Not Solved"," Not Solved ",G53)</f>
        <v>32.4 in.</v>
      </c>
      <c r="F55" s="53" t="s">
        <v>76</v>
      </c>
      <c r="G55" s="54" t="str">
        <f>IF(M25="Not Solved"," ---- ",CONCATENATE("",ROUND(Calculations!C67,2)," ft. "))</f>
        <v xml:space="preserve">2.76 ft. </v>
      </c>
      <c r="H55" s="55" t="s">
        <v>325</v>
      </c>
      <c r="I55" s="23"/>
      <c r="J55" s="27"/>
      <c r="K55" s="205"/>
      <c r="L55" s="132"/>
      <c r="M55" s="132"/>
      <c r="N55" s="132"/>
      <c r="O55" s="132"/>
      <c r="P55" s="132"/>
    </row>
    <row r="56" spans="1:16" ht="15" x14ac:dyDescent="0.2">
      <c r="A56" s="28"/>
      <c r="B56" s="24"/>
      <c r="C56" s="56" t="s">
        <v>332</v>
      </c>
      <c r="D56" s="24"/>
      <c r="E56" s="24"/>
      <c r="F56" s="320" t="s">
        <v>10</v>
      </c>
      <c r="G56" s="319" t="str">
        <f>IF($M$25="Not Solved","----",IF(AND(IF($H$21="Program",Calculations!$C$29,$H$21)+$F$14&gt;=Calculations!$C$67,IF($H$22="Program",Calculations!$F$29,$H$22)+$F$14&gt;=Calculations!$F$67),"will","will not"))</f>
        <v>will</v>
      </c>
      <c r="H56" s="321" t="s">
        <v>293</v>
      </c>
      <c r="I56" s="191"/>
      <c r="J56" s="27"/>
      <c r="K56" s="205"/>
      <c r="L56" s="132"/>
      <c r="M56" s="132"/>
      <c r="N56" s="132"/>
      <c r="O56" s="132"/>
      <c r="P56" s="132"/>
    </row>
    <row r="57" spans="1:16" ht="12" customHeight="1" x14ac:dyDescent="0.2">
      <c r="A57" s="28"/>
      <c r="B57" s="24"/>
      <c r="C57" s="24"/>
      <c r="D57" s="24"/>
      <c r="E57" s="24"/>
      <c r="F57" s="23"/>
      <c r="G57" s="23"/>
      <c r="H57" s="31"/>
      <c r="I57" s="111"/>
      <c r="J57" s="27"/>
      <c r="K57" s="205"/>
      <c r="L57" s="132"/>
      <c r="M57" s="132"/>
      <c r="N57" s="132"/>
      <c r="O57" s="132"/>
      <c r="P57" s="132"/>
    </row>
    <row r="58" spans="1:16" ht="18.75" thickBot="1" x14ac:dyDescent="0.25">
      <c r="A58" s="410" t="s">
        <v>47</v>
      </c>
      <c r="B58" s="409"/>
      <c r="C58" s="409"/>
      <c r="D58" s="409"/>
      <c r="E58" s="409"/>
      <c r="F58" s="408" t="s">
        <v>312</v>
      </c>
      <c r="G58" s="409"/>
      <c r="H58" s="409"/>
      <c r="I58" s="409"/>
      <c r="J58" s="59"/>
      <c r="K58" s="205"/>
      <c r="L58" s="132"/>
      <c r="M58" s="132"/>
      <c r="N58" s="132"/>
      <c r="O58" s="132"/>
      <c r="P58" s="132"/>
    </row>
    <row r="59" spans="1:16" ht="12" customHeight="1" thickTop="1" x14ac:dyDescent="0.2">
      <c r="A59" s="209"/>
      <c r="B59" s="209"/>
      <c r="C59" s="209"/>
      <c r="D59" s="209"/>
      <c r="E59" s="209"/>
      <c r="F59" s="209"/>
      <c r="G59" s="209"/>
      <c r="H59" s="209"/>
      <c r="I59" s="209"/>
      <c r="J59" s="209"/>
      <c r="K59" s="205"/>
      <c r="L59" s="132"/>
      <c r="M59" s="132"/>
      <c r="N59" s="132"/>
      <c r="O59" s="132"/>
      <c r="P59" s="132"/>
    </row>
    <row r="60" spans="1:16" ht="12" customHeight="1" x14ac:dyDescent="0.2">
      <c r="A60" s="209"/>
      <c r="B60" s="209"/>
      <c r="C60" s="209"/>
      <c r="D60" s="209"/>
      <c r="E60" s="209"/>
      <c r="F60" s="209"/>
      <c r="G60" s="209"/>
      <c r="H60" s="209"/>
      <c r="I60" s="209"/>
      <c r="J60" s="209"/>
      <c r="K60" s="205"/>
      <c r="L60" s="132"/>
      <c r="M60" s="132"/>
      <c r="N60" s="132"/>
      <c r="O60" s="132"/>
      <c r="P60" s="132"/>
    </row>
    <row r="61" spans="1:16" ht="12" hidden="1" customHeight="1" x14ac:dyDescent="0.2">
      <c r="K61" s="132"/>
      <c r="L61" s="132"/>
      <c r="M61" s="132"/>
      <c r="N61" s="132"/>
      <c r="O61" s="132"/>
      <c r="P61" s="132"/>
    </row>
    <row r="62" spans="1:16" ht="18" hidden="1" x14ac:dyDescent="0.2">
      <c r="B62" s="108" t="s">
        <v>103</v>
      </c>
      <c r="K62" s="132"/>
      <c r="L62" s="132"/>
      <c r="M62" s="132"/>
      <c r="N62" s="132"/>
      <c r="O62" s="132"/>
      <c r="P62" s="132"/>
    </row>
    <row r="63" spans="1:16" ht="18" hidden="1" x14ac:dyDescent="0.2">
      <c r="B63" s="108"/>
      <c r="K63" s="132"/>
      <c r="L63" s="132"/>
      <c r="M63" s="132"/>
      <c r="N63" s="132"/>
      <c r="O63" s="132"/>
      <c r="P63" s="132"/>
    </row>
    <row r="64" spans="1:16" ht="18.75" hidden="1" x14ac:dyDescent="0.2">
      <c r="C64" s="104" t="s">
        <v>104</v>
      </c>
      <c r="D64" s="106" t="str">
        <f>CONCATENATE("",C72," ft. @",," 0 ft. from the crest")</f>
        <v>1.28 ft. @ 0 ft. from the crest</v>
      </c>
      <c r="K64" s="132"/>
      <c r="L64" s="132"/>
      <c r="M64" s="132"/>
      <c r="N64" s="132"/>
      <c r="O64" s="132"/>
      <c r="P64" s="132"/>
    </row>
    <row r="65" spans="2:17" ht="18.75" hidden="1" x14ac:dyDescent="0.2">
      <c r="C65" s="104" t="s">
        <v>105</v>
      </c>
      <c r="D65" s="106" t="str">
        <f>CONCATENATE("",ROUND(C82,2)," ft. @ ",ROUND(O82,0)," ft. from the crest")</f>
        <v>1.8 ft. @ 5 ft. from the crest</v>
      </c>
      <c r="K65" s="132"/>
      <c r="L65" s="132"/>
      <c r="M65" s="132"/>
      <c r="N65" s="132"/>
      <c r="O65" s="132"/>
      <c r="P65" s="132"/>
    </row>
    <row r="66" spans="2:17" ht="18.75" hidden="1" x14ac:dyDescent="0.2">
      <c r="C66" s="104" t="s">
        <v>106</v>
      </c>
      <c r="D66" s="106" t="str">
        <f>CONCATENATE("",ROUND(C93,2)," ft. @ ",ROUND(ABS(P93)+ABS(O82),0)," ft. from the crest")</f>
        <v>2.34 ft. @ 208 ft. from the crest</v>
      </c>
      <c r="K66" s="132"/>
      <c r="L66" s="132"/>
      <c r="M66" s="132"/>
      <c r="N66" s="132"/>
      <c r="O66" s="132"/>
      <c r="P66" s="132"/>
    </row>
    <row r="67" spans="2:17" ht="18.75" hidden="1" x14ac:dyDescent="0.2">
      <c r="C67" s="104" t="s">
        <v>107</v>
      </c>
      <c r="D67" s="106" t="str">
        <f>CONCATENATE("",ROUND(C103,2)," ft. @ ",ROUND(ABS(O103)+ABS(P93)+ABS(O82),0)," ft. from the crest")</f>
        <v>2.3 ft. @ 467 ft. from the crest</v>
      </c>
      <c r="K67" s="132"/>
      <c r="L67" s="132"/>
      <c r="M67" s="132"/>
      <c r="N67" s="132"/>
      <c r="O67" s="132"/>
      <c r="P67" s="132"/>
    </row>
    <row r="68" spans="2:17" ht="18.75" hidden="1" x14ac:dyDescent="0.2">
      <c r="C68" s="109"/>
      <c r="D68" s="107" t="s">
        <v>108</v>
      </c>
      <c r="K68" s="132"/>
      <c r="L68" s="132"/>
      <c r="M68" s="132"/>
      <c r="N68" s="132"/>
      <c r="O68" s="132"/>
      <c r="P68" s="132"/>
    </row>
    <row r="69" spans="2:17" hidden="1" x14ac:dyDescent="0.2">
      <c r="C69" s="99"/>
      <c r="K69" s="132"/>
      <c r="L69" s="132"/>
      <c r="M69" s="132"/>
      <c r="N69" s="132"/>
      <c r="O69" s="132"/>
      <c r="P69" s="132"/>
    </row>
    <row r="70" spans="2:17" ht="15" hidden="1" x14ac:dyDescent="0.2">
      <c r="I70" s="101" t="s">
        <v>92</v>
      </c>
      <c r="K70" s="132"/>
      <c r="L70" s="101" t="s">
        <v>98</v>
      </c>
      <c r="M70" s="132"/>
      <c r="N70" s="101" t="s">
        <v>92</v>
      </c>
      <c r="O70" s="132"/>
      <c r="P70" s="132"/>
    </row>
    <row r="71" spans="2:17" ht="17.25" hidden="1" x14ac:dyDescent="0.2">
      <c r="C71" s="100" t="s">
        <v>88</v>
      </c>
      <c r="D71" s="100" t="s">
        <v>89</v>
      </c>
      <c r="E71" s="100" t="s">
        <v>97</v>
      </c>
      <c r="F71" s="100" t="s">
        <v>90</v>
      </c>
      <c r="G71" s="100" t="s">
        <v>94</v>
      </c>
      <c r="H71" s="100" t="s">
        <v>91</v>
      </c>
      <c r="I71" s="100" t="s">
        <v>91</v>
      </c>
      <c r="J71" s="100"/>
      <c r="K71" s="100" t="s">
        <v>95</v>
      </c>
      <c r="L71" s="100" t="s">
        <v>95</v>
      </c>
      <c r="M71" s="100" t="s">
        <v>96</v>
      </c>
      <c r="N71" s="100" t="s">
        <v>93</v>
      </c>
      <c r="O71" s="100" t="s">
        <v>93</v>
      </c>
      <c r="P71" s="132"/>
      <c r="Q71" s="105"/>
    </row>
    <row r="72" spans="2:17" hidden="1" x14ac:dyDescent="0.2">
      <c r="B72" s="104" t="s">
        <v>99</v>
      </c>
      <c r="C72" s="102">
        <f>Calculations!C24</f>
        <v>1.28</v>
      </c>
      <c r="D72">
        <f t="shared" ref="D72:D82" si="0">Bwc*C72+mc*C72^2</f>
        <v>32.153600000000004</v>
      </c>
      <c r="E72">
        <f t="shared" ref="E72:E82" si="1">(D72/(Bwc+2*C72*(1+mc^2)^0.5))^(4/3)</f>
        <v>1.0703526909066319</v>
      </c>
      <c r="F72">
        <f>Qhigh/D72</f>
        <v>10.263236464968152</v>
      </c>
      <c r="G72">
        <f t="shared" ref="G72:G103" si="2">F72^2/64.4</f>
        <v>1.6356214710536019</v>
      </c>
      <c r="H72">
        <f>C72+G72</f>
        <v>2.9156214710536021</v>
      </c>
      <c r="K72" s="135">
        <f>Calculations!C$56^2*F72^2/2.22/E72</f>
        <v>0.13098124368915245</v>
      </c>
      <c r="L72" s="132"/>
      <c r="M72" s="132"/>
      <c r="N72" s="132"/>
      <c r="O72" s="132"/>
      <c r="P72" s="132"/>
    </row>
    <row r="73" spans="2:17" ht="12" hidden="1" customHeight="1" x14ac:dyDescent="0.2">
      <c r="C73">
        <f>(C$82-C$72)/10+C72</f>
        <v>1.3315347243444404</v>
      </c>
      <c r="D73">
        <f t="shared" si="0"/>
        <v>33.722633375428906</v>
      </c>
      <c r="E73">
        <f t="shared" si="1"/>
        <v>1.1197418502582455</v>
      </c>
      <c r="F73">
        <f>Qhigh/D73</f>
        <v>9.7857126496071825</v>
      </c>
      <c r="G73">
        <f t="shared" si="2"/>
        <v>1.4869591934888511</v>
      </c>
      <c r="H73">
        <f>C73+G73</f>
        <v>2.8184939178332913</v>
      </c>
      <c r="I73" s="99">
        <f t="shared" ref="I73:I103" si="3">H73-H72</f>
        <v>-9.7127553220310858E-2</v>
      </c>
      <c r="K73" s="135">
        <f>Calculations!C$56^2*F73^2/2.22/E73</f>
        <v>0.11382413332806547</v>
      </c>
      <c r="L73" s="135">
        <f>(K72+K73)/2</f>
        <v>0.12240268850860897</v>
      </c>
      <c r="M73" s="135">
        <f t="shared" ref="M73:M82" si="4">0-L73</f>
        <v>-0.12240268850860897</v>
      </c>
      <c r="N73" s="132">
        <f>I73/M73</f>
        <v>0.79350833224124462</v>
      </c>
      <c r="O73" s="132">
        <f t="shared" ref="O73:O82" si="5">O72+N73</f>
        <v>0.79350833224124462</v>
      </c>
      <c r="P73" s="132"/>
    </row>
    <row r="74" spans="2:17" hidden="1" x14ac:dyDescent="0.2">
      <c r="C74">
        <f t="shared" ref="C74:C81" si="6">(C$82-C$72)/10+C73</f>
        <v>1.3830694486888808</v>
      </c>
      <c r="D74">
        <f t="shared" si="0"/>
        <v>35.312913373363877</v>
      </c>
      <c r="E74">
        <f t="shared" si="1"/>
        <v>1.1692610265192223</v>
      </c>
      <c r="F74">
        <f t="shared" ref="F74:F95" si="7">Qhigh/D74</f>
        <v>9.3450233491331023</v>
      </c>
      <c r="G74">
        <f t="shared" si="2"/>
        <v>1.3560475372025289</v>
      </c>
      <c r="H74">
        <f t="shared" ref="H74:H95" si="8">C74+G74</f>
        <v>2.7391169858914095</v>
      </c>
      <c r="I74" s="99">
        <f t="shared" si="3"/>
        <v>-7.9376931941881779E-2</v>
      </c>
      <c r="K74" s="135">
        <f>Calculations!C$56^2*F74^2/2.22/E74</f>
        <v>9.9406927851253032E-2</v>
      </c>
      <c r="L74" s="135">
        <f t="shared" ref="L74:L95" si="9">(K73+K74)/2</f>
        <v>0.10661553058965925</v>
      </c>
      <c r="M74" s="135">
        <f t="shared" si="4"/>
        <v>-0.10661553058965925</v>
      </c>
      <c r="N74" s="132">
        <f t="shared" ref="N74:N95" si="10">I74/M74</f>
        <v>0.74451565829922928</v>
      </c>
      <c r="O74" s="132">
        <f t="shared" si="5"/>
        <v>1.538023990540474</v>
      </c>
      <c r="P74" s="132"/>
    </row>
    <row r="75" spans="2:17" hidden="1" x14ac:dyDescent="0.2">
      <c r="C75">
        <f t="shared" si="6"/>
        <v>1.4346041730333212</v>
      </c>
      <c r="D75">
        <f t="shared" si="0"/>
        <v>36.924439993804903</v>
      </c>
      <c r="E75">
        <f t="shared" si="1"/>
        <v>1.2189020635863865</v>
      </c>
      <c r="F75">
        <f t="shared" si="7"/>
        <v>8.9371700709710602</v>
      </c>
      <c r="G75">
        <f t="shared" si="2"/>
        <v>1.2402641130040506</v>
      </c>
      <c r="H75">
        <f t="shared" si="8"/>
        <v>2.6748682860373716</v>
      </c>
      <c r="I75" s="99">
        <f t="shared" si="3"/>
        <v>-6.4248699854037916E-2</v>
      </c>
      <c r="K75" s="135">
        <f>Calculations!C$56^2*F75^2/2.22/E75</f>
        <v>8.7216484520485804E-2</v>
      </c>
      <c r="L75" s="135">
        <f t="shared" si="9"/>
        <v>9.3311706185869425E-2</v>
      </c>
      <c r="M75" s="135">
        <f t="shared" si="4"/>
        <v>-9.3311706185869425E-2</v>
      </c>
      <c r="N75" s="132">
        <f t="shared" si="10"/>
        <v>0.68853847475535024</v>
      </c>
      <c r="O75" s="132">
        <f t="shared" si="5"/>
        <v>2.2265624652958245</v>
      </c>
      <c r="P75" s="132"/>
    </row>
    <row r="76" spans="2:17" hidden="1" x14ac:dyDescent="0.2">
      <c r="C76">
        <f t="shared" si="6"/>
        <v>1.4861388973777616</v>
      </c>
      <c r="D76">
        <f t="shared" si="0"/>
        <v>38.557213236751991</v>
      </c>
      <c r="E76">
        <f t="shared" si="1"/>
        <v>1.2686578569506235</v>
      </c>
      <c r="F76">
        <f t="shared" si="7"/>
        <v>8.5587098313798879</v>
      </c>
      <c r="G76">
        <f t="shared" si="2"/>
        <v>1.1374458692198561</v>
      </c>
      <c r="H76">
        <f t="shared" si="8"/>
        <v>2.6235847665976175</v>
      </c>
      <c r="I76" s="99">
        <f t="shared" si="3"/>
        <v>-5.1283519439754066E-2</v>
      </c>
      <c r="K76" s="135">
        <f>Calculations!C$56^2*F76^2/2.22/E76</f>
        <v>7.6849215150991634E-2</v>
      </c>
      <c r="L76" s="135">
        <f t="shared" si="9"/>
        <v>8.2032849835738719E-2</v>
      </c>
      <c r="M76" s="135">
        <f t="shared" si="4"/>
        <v>-8.2032849835738719E-2</v>
      </c>
      <c r="N76" s="132">
        <f t="shared" si="10"/>
        <v>0.62515833038158952</v>
      </c>
      <c r="O76" s="132">
        <f t="shared" si="5"/>
        <v>2.851720795677414</v>
      </c>
      <c r="P76" s="132"/>
    </row>
    <row r="77" spans="2:17" hidden="1" x14ac:dyDescent="0.2">
      <c r="C77">
        <f t="shared" si="6"/>
        <v>1.537673621722202</v>
      </c>
      <c r="D77">
        <f t="shared" si="0"/>
        <v>40.211233102205135</v>
      </c>
      <c r="E77">
        <f t="shared" si="1"/>
        <v>1.3185222166885719</v>
      </c>
      <c r="F77">
        <f t="shared" si="7"/>
        <v>8.2066620330005051</v>
      </c>
      <c r="G77">
        <f t="shared" si="2"/>
        <v>1.0457966106194407</v>
      </c>
      <c r="H77">
        <f t="shared" si="8"/>
        <v>2.583470232341643</v>
      </c>
      <c r="I77" s="99">
        <f t="shared" si="3"/>
        <v>-4.0114534255974554E-2</v>
      </c>
      <c r="K77" s="135">
        <f>Calculations!C$56^2*F77^2/2.22/E77</f>
        <v>6.7984982504797925E-2</v>
      </c>
      <c r="L77" s="135">
        <f t="shared" si="9"/>
        <v>7.241709882789478E-2</v>
      </c>
      <c r="M77" s="135">
        <f t="shared" si="4"/>
        <v>-7.241709882789478E-2</v>
      </c>
      <c r="N77" s="132">
        <f t="shared" si="10"/>
        <v>0.55393732841065701</v>
      </c>
      <c r="O77" s="132">
        <f t="shared" si="5"/>
        <v>3.4056581240880712</v>
      </c>
      <c r="P77" s="132"/>
    </row>
    <row r="78" spans="2:17" hidden="1" x14ac:dyDescent="0.2">
      <c r="C78">
        <f t="shared" si="6"/>
        <v>1.5892083460666424</v>
      </c>
      <c r="D78">
        <f t="shared" si="0"/>
        <v>41.886499590164341</v>
      </c>
      <c r="E78">
        <f t="shared" si="1"/>
        <v>1.3684897500095974</v>
      </c>
      <c r="F78">
        <f t="shared" si="7"/>
        <v>7.8784334625443275</v>
      </c>
      <c r="G78">
        <f t="shared" si="2"/>
        <v>0.96381543204562425</v>
      </c>
      <c r="H78">
        <f t="shared" si="8"/>
        <v>2.5530237781122667</v>
      </c>
      <c r="I78" s="99">
        <f t="shared" si="3"/>
        <v>-3.0446454229376307E-2</v>
      </c>
      <c r="K78" s="135">
        <f>Calculations!C$56^2*F78^2/2.22/E78</f>
        <v>6.0367826388257259E-2</v>
      </c>
      <c r="L78" s="135">
        <f t="shared" si="9"/>
        <v>6.4176404446527585E-2</v>
      </c>
      <c r="M78" s="135">
        <f t="shared" si="4"/>
        <v>-6.4176404446527585E-2</v>
      </c>
      <c r="N78" s="132">
        <f t="shared" si="10"/>
        <v>0.47441819921127859</v>
      </c>
      <c r="O78" s="132">
        <f t="shared" si="5"/>
        <v>3.8800763232993498</v>
      </c>
      <c r="P78" s="132"/>
    </row>
    <row r="79" spans="2:17" hidden="1" x14ac:dyDescent="0.2">
      <c r="C79">
        <f t="shared" si="6"/>
        <v>1.6407430704110828</v>
      </c>
      <c r="D79">
        <f t="shared" si="0"/>
        <v>43.58301270062961</v>
      </c>
      <c r="E79">
        <f t="shared" si="1"/>
        <v>1.4185557602218897</v>
      </c>
      <c r="F79">
        <f t="shared" si="7"/>
        <v>7.5717574245442822</v>
      </c>
      <c r="G79">
        <f t="shared" si="2"/>
        <v>0.89024084621337662</v>
      </c>
      <c r="H79">
        <f t="shared" si="8"/>
        <v>2.5309839166244594</v>
      </c>
      <c r="I79" s="99">
        <f t="shared" si="3"/>
        <v>-2.2039861487807233E-2</v>
      </c>
      <c r="K79" s="135">
        <f>Calculations!C$56^2*F79^2/2.22/E79</f>
        <v>5.3791582034566562E-2</v>
      </c>
      <c r="L79" s="135">
        <f t="shared" si="9"/>
        <v>5.7079704211411911E-2</v>
      </c>
      <c r="M79" s="135">
        <f t="shared" si="4"/>
        <v>-5.7079704211411911E-2</v>
      </c>
      <c r="N79" s="132">
        <f t="shared" si="10"/>
        <v>0.38612431147463472</v>
      </c>
      <c r="O79" s="132">
        <f t="shared" si="5"/>
        <v>4.2662006347739849</v>
      </c>
      <c r="P79" s="132"/>
    </row>
    <row r="80" spans="2:17" hidden="1" x14ac:dyDescent="0.2">
      <c r="C80">
        <f t="shared" si="6"/>
        <v>1.6922777947555232</v>
      </c>
      <c r="D80">
        <f t="shared" si="0"/>
        <v>45.300772433600933</v>
      </c>
      <c r="E80">
        <f t="shared" si="1"/>
        <v>1.4687161595480973</v>
      </c>
      <c r="F80">
        <f t="shared" si="7"/>
        <v>7.2846439977087272</v>
      </c>
      <c r="G80">
        <f t="shared" si="2"/>
        <v>0.824006803934065</v>
      </c>
      <c r="H80">
        <f t="shared" si="8"/>
        <v>2.5162845986895883</v>
      </c>
      <c r="I80" s="99">
        <f t="shared" si="3"/>
        <v>-1.4699317934871114E-2</v>
      </c>
      <c r="K80" s="135">
        <f>Calculations!C$56^2*F80^2/2.22/E80</f>
        <v>4.8089043237649086E-2</v>
      </c>
      <c r="L80" s="135">
        <f t="shared" si="9"/>
        <v>5.0940312636107821E-2</v>
      </c>
      <c r="M80" s="135">
        <f t="shared" si="4"/>
        <v>-5.0940312636107821E-2</v>
      </c>
      <c r="N80" s="132">
        <f t="shared" si="10"/>
        <v>0.28855963330801893</v>
      </c>
      <c r="O80" s="132">
        <f t="shared" si="5"/>
        <v>4.5547602680820036</v>
      </c>
      <c r="P80" s="132"/>
    </row>
    <row r="81" spans="1:16" hidden="1" x14ac:dyDescent="0.2">
      <c r="C81">
        <f t="shared" si="6"/>
        <v>1.7438125190999636</v>
      </c>
      <c r="D81">
        <f t="shared" si="0"/>
        <v>47.039778789078312</v>
      </c>
      <c r="E81">
        <f t="shared" si="1"/>
        <v>1.5189673936728707</v>
      </c>
      <c r="F81">
        <f t="shared" si="7"/>
        <v>7.0153391128748108</v>
      </c>
      <c r="G81">
        <f t="shared" si="2"/>
        <v>0.76420780851911696</v>
      </c>
      <c r="H81">
        <f t="shared" si="8"/>
        <v>2.5080203276190804</v>
      </c>
      <c r="I81" s="99">
        <f t="shared" si="3"/>
        <v>-8.264271070507867E-3</v>
      </c>
      <c r="K81" s="135">
        <f>Calculations!C$56^2*F81^2/2.22/E81</f>
        <v>4.3123721400890359E-2</v>
      </c>
      <c r="L81" s="135">
        <f t="shared" si="9"/>
        <v>4.5606382319269723E-2</v>
      </c>
      <c r="M81" s="135">
        <f t="shared" si="4"/>
        <v>-4.5606382319269723E-2</v>
      </c>
      <c r="N81" s="132">
        <f t="shared" si="10"/>
        <v>0.18120865217182611</v>
      </c>
      <c r="O81" s="132">
        <f t="shared" si="5"/>
        <v>4.7359689202538293</v>
      </c>
      <c r="P81" s="132"/>
    </row>
    <row r="82" spans="1:16" ht="15.75" hidden="1" x14ac:dyDescent="0.2">
      <c r="A82" s="1"/>
      <c r="B82" s="104" t="s">
        <v>100</v>
      </c>
      <c r="C82" s="102">
        <f>yc</f>
        <v>1.7953472434444049</v>
      </c>
      <c r="D82">
        <f t="shared" si="0"/>
        <v>48.800031767061789</v>
      </c>
      <c r="E82">
        <f t="shared" si="1"/>
        <v>1.5693063762677988</v>
      </c>
      <c r="F82">
        <f t="shared" si="7"/>
        <v>6.7622906799568474</v>
      </c>
      <c r="G82">
        <f t="shared" si="2"/>
        <v>0.71007104410296962</v>
      </c>
      <c r="H82">
        <f t="shared" si="8"/>
        <v>2.5054182875473745</v>
      </c>
      <c r="I82" s="99">
        <f t="shared" si="3"/>
        <v>-2.6020400717059466E-3</v>
      </c>
      <c r="K82" s="135">
        <f>Calculations!C$56^2*F82^2/2.22/E82</f>
        <v>3.8783524690375763E-2</v>
      </c>
      <c r="L82" s="135">
        <f t="shared" si="9"/>
        <v>4.0953623045633061E-2</v>
      </c>
      <c r="M82" s="135">
        <f t="shared" si="4"/>
        <v>-4.0953623045633061E-2</v>
      </c>
      <c r="N82" s="132">
        <f t="shared" si="10"/>
        <v>6.3536260730988142E-2</v>
      </c>
      <c r="O82" s="101">
        <f t="shared" si="5"/>
        <v>4.7995051809848173</v>
      </c>
      <c r="P82" s="132">
        <v>0</v>
      </c>
    </row>
    <row r="83" spans="1:16" ht="15.75" hidden="1" x14ac:dyDescent="0.2">
      <c r="A83" s="1"/>
      <c r="C83">
        <f>(C$93-C$82)/11+C82</f>
        <v>1.8452804921237804</v>
      </c>
      <c r="D83">
        <f t="shared" ref="D83:D103" si="11">Bwi*C83+mi*C83^2</f>
        <v>50.525850220925932</v>
      </c>
      <c r="E83">
        <f t="shared" ref="E83:E95" si="12">(D83/(Bwi+2*C83*(1+mi^2)^0.5))^(4/3)</f>
        <v>1.618162214068896</v>
      </c>
      <c r="F83">
        <f t="shared" si="7"/>
        <v>6.531310181957636</v>
      </c>
      <c r="G83">
        <f t="shared" si="2"/>
        <v>0.66239150144322179</v>
      </c>
      <c r="H83">
        <f t="shared" si="8"/>
        <v>2.5076719935670022</v>
      </c>
      <c r="I83" s="99">
        <f t="shared" si="3"/>
        <v>2.2537060196277103E-3</v>
      </c>
      <c r="K83" s="135">
        <f t="shared" ref="K83:K95" si="13">ni^2*F83^2/2.22/E83</f>
        <v>1.4546606057535926E-2</v>
      </c>
      <c r="L83" s="135">
        <f t="shared" si="9"/>
        <v>2.6665065373955844E-2</v>
      </c>
      <c r="M83" s="135">
        <f t="shared" ref="M83:M103" si="14">Si-L83</f>
        <v>-2.0665065373955842E-2</v>
      </c>
      <c r="N83" s="132">
        <f t="shared" si="10"/>
        <v>-0.10905874135138491</v>
      </c>
      <c r="O83" s="132"/>
      <c r="P83" s="132">
        <f>P82+N83</f>
        <v>-0.10905874135138491</v>
      </c>
    </row>
    <row r="84" spans="1:16" hidden="1" x14ac:dyDescent="0.2">
      <c r="C84">
        <f t="shared" ref="C84:C92" si="15">(C$93-C$82)/11+C83</f>
        <v>1.895213740803156</v>
      </c>
      <c r="D84">
        <f t="shared" si="11"/>
        <v>52.271615309379492</v>
      </c>
      <c r="E84">
        <f t="shared" si="12"/>
        <v>1.6670958087190171</v>
      </c>
      <c r="F84">
        <f t="shared" si="7"/>
        <v>6.3131777743395201</v>
      </c>
      <c r="G84">
        <f t="shared" si="2"/>
        <v>0.61888530450954182</v>
      </c>
      <c r="H84">
        <f t="shared" si="8"/>
        <v>2.5140990453126979</v>
      </c>
      <c r="I84" s="99">
        <f t="shared" si="3"/>
        <v>6.4270517456956888E-3</v>
      </c>
      <c r="K84" s="135">
        <f t="shared" si="13"/>
        <v>1.3192241482583569E-2</v>
      </c>
      <c r="L84" s="135">
        <f t="shared" si="9"/>
        <v>1.3869423770059747E-2</v>
      </c>
      <c r="M84" s="135">
        <f t="shared" si="14"/>
        <v>-7.8694237700597473E-3</v>
      </c>
      <c r="N84" s="132">
        <f t="shared" si="10"/>
        <v>-0.8167118627094716</v>
      </c>
      <c r="O84" s="132"/>
      <c r="P84" s="132">
        <f t="shared" ref="P84:P93" si="16">P83+N84</f>
        <v>-0.92577060406085654</v>
      </c>
    </row>
    <row r="85" spans="1:16" hidden="1" x14ac:dyDescent="0.2">
      <c r="C85">
        <f t="shared" si="15"/>
        <v>1.9451469894825315</v>
      </c>
      <c r="D85">
        <f t="shared" si="11"/>
        <v>54.037327032422453</v>
      </c>
      <c r="E85">
        <f t="shared" si="12"/>
        <v>1.7161053321911974</v>
      </c>
      <c r="F85">
        <f t="shared" si="7"/>
        <v>6.1068897764317551</v>
      </c>
      <c r="G85">
        <f t="shared" si="2"/>
        <v>0.57910097424668772</v>
      </c>
      <c r="H85">
        <f t="shared" si="8"/>
        <v>2.524247963729219</v>
      </c>
      <c r="I85" s="99">
        <f t="shared" si="3"/>
        <v>1.0148918416521102E-2</v>
      </c>
      <c r="K85" s="135">
        <f t="shared" si="13"/>
        <v>1.1991660828334924E-2</v>
      </c>
      <c r="L85" s="135">
        <f t="shared" si="9"/>
        <v>1.2591951155459247E-2</v>
      </c>
      <c r="M85" s="135">
        <f t="shared" si="14"/>
        <v>-6.5919511554592466E-3</v>
      </c>
      <c r="N85" s="132">
        <f t="shared" si="10"/>
        <v>-1.5395924783386914</v>
      </c>
      <c r="O85" s="132"/>
      <c r="P85" s="132">
        <f t="shared" si="16"/>
        <v>-2.465363082399548</v>
      </c>
    </row>
    <row r="86" spans="1:16" hidden="1" x14ac:dyDescent="0.2">
      <c r="C86">
        <f t="shared" si="15"/>
        <v>1.995080238161907</v>
      </c>
      <c r="D86">
        <f t="shared" si="11"/>
        <v>55.822985390054825</v>
      </c>
      <c r="E86">
        <f t="shared" si="12"/>
        <v>1.7651892051306797</v>
      </c>
      <c r="F86">
        <f t="shared" si="7"/>
        <v>5.9115433847576222</v>
      </c>
      <c r="G86">
        <f t="shared" si="2"/>
        <v>0.542645111643969</v>
      </c>
      <c r="H86">
        <f t="shared" si="8"/>
        <v>2.5377253498058758</v>
      </c>
      <c r="I86" s="99">
        <f t="shared" si="3"/>
        <v>1.3477386076656828E-2</v>
      </c>
      <c r="K86" s="135">
        <f t="shared" si="13"/>
        <v>1.0924299891541258E-2</v>
      </c>
      <c r="L86" s="135">
        <f t="shared" si="9"/>
        <v>1.1457980359938091E-2</v>
      </c>
      <c r="M86" s="135">
        <f t="shared" si="14"/>
        <v>-5.4579803599380909E-3</v>
      </c>
      <c r="N86" s="132">
        <f t="shared" si="10"/>
        <v>-2.4692991157648101</v>
      </c>
      <c r="O86" s="132"/>
      <c r="P86" s="132">
        <f t="shared" si="16"/>
        <v>-4.9346621981643581</v>
      </c>
    </row>
    <row r="87" spans="1:16" hidden="1" x14ac:dyDescent="0.2">
      <c r="C87">
        <f t="shared" si="15"/>
        <v>2.0450134868412824</v>
      </c>
      <c r="D87">
        <f t="shared" si="11"/>
        <v>57.628590382276613</v>
      </c>
      <c r="E87">
        <f t="shared" si="12"/>
        <v>1.8143460681108861</v>
      </c>
      <c r="F87">
        <f t="shared" si="7"/>
        <v>5.7263243437148148</v>
      </c>
      <c r="G87">
        <f t="shared" si="2"/>
        <v>0.50917376536367864</v>
      </c>
      <c r="H87">
        <f t="shared" si="8"/>
        <v>2.5541872522049611</v>
      </c>
      <c r="I87" s="99">
        <f t="shared" si="3"/>
        <v>1.6461902399085293E-2</v>
      </c>
      <c r="K87" s="99">
        <f t="shared" si="13"/>
        <v>9.972748635219025E-3</v>
      </c>
      <c r="L87" s="99">
        <f t="shared" si="9"/>
        <v>1.0448524263380141E-2</v>
      </c>
      <c r="M87" s="99">
        <f t="shared" si="14"/>
        <v>-4.4485242633801412E-3</v>
      </c>
      <c r="N87">
        <f t="shared" si="10"/>
        <v>-3.7005311029993071</v>
      </c>
      <c r="P87">
        <f t="shared" si="16"/>
        <v>-8.6351933011636657</v>
      </c>
    </row>
    <row r="88" spans="1:16" hidden="1" x14ac:dyDescent="0.2">
      <c r="C88">
        <f t="shared" si="15"/>
        <v>2.0949467355206579</v>
      </c>
      <c r="D88">
        <f t="shared" si="11"/>
        <v>59.454142009087803</v>
      </c>
      <c r="E88">
        <f t="shared" si="12"/>
        <v>1.8635747562794887</v>
      </c>
      <c r="F88">
        <f t="shared" si="7"/>
        <v>5.5504963800429277</v>
      </c>
      <c r="G88">
        <f t="shared" si="2"/>
        <v>0.47838524945449756</v>
      </c>
      <c r="H88">
        <f t="shared" si="8"/>
        <v>2.5733319849751553</v>
      </c>
      <c r="I88" s="99">
        <f t="shared" si="3"/>
        <v>1.9144732770194128E-2</v>
      </c>
      <c r="K88" s="99">
        <f t="shared" si="13"/>
        <v>9.1222074169229426E-3</v>
      </c>
      <c r="L88" s="99">
        <f t="shared" si="9"/>
        <v>9.5474780260709838E-3</v>
      </c>
      <c r="M88" s="99">
        <f t="shared" si="14"/>
        <v>-3.5474780260709837E-3</v>
      </c>
      <c r="N88">
        <f t="shared" si="10"/>
        <v>-5.3967163797764002</v>
      </c>
      <c r="P88">
        <f t="shared" si="16"/>
        <v>-14.031909680940066</v>
      </c>
    </row>
    <row r="89" spans="1:16" hidden="1" x14ac:dyDescent="0.2">
      <c r="C89">
        <f t="shared" si="15"/>
        <v>2.1448799842000335</v>
      </c>
      <c r="D89">
        <f t="shared" si="11"/>
        <v>61.29964027048841</v>
      </c>
      <c r="E89">
        <f t="shared" si="12"/>
        <v>1.9128742769613487</v>
      </c>
      <c r="F89">
        <f t="shared" si="7"/>
        <v>5.3833921136217899</v>
      </c>
      <c r="G89">
        <f t="shared" si="2"/>
        <v>0.45001414051250432</v>
      </c>
      <c r="H89">
        <f t="shared" si="8"/>
        <v>2.5948941247125377</v>
      </c>
      <c r="I89" s="99">
        <f t="shared" si="3"/>
        <v>2.1562139737382413E-2</v>
      </c>
      <c r="K89" s="99">
        <f t="shared" si="13"/>
        <v>8.3600469234085817E-3</v>
      </c>
      <c r="L89" s="99">
        <f t="shared" si="9"/>
        <v>8.7411271701657613E-3</v>
      </c>
      <c r="M89" s="99">
        <f t="shared" si="14"/>
        <v>-2.7411271701657611E-3</v>
      </c>
      <c r="N89">
        <f t="shared" si="10"/>
        <v>-7.8661581162899896</v>
      </c>
      <c r="P89">
        <f t="shared" si="16"/>
        <v>-21.898067797230055</v>
      </c>
    </row>
    <row r="90" spans="1:16" hidden="1" x14ac:dyDescent="0.2">
      <c r="C90">
        <f t="shared" si="15"/>
        <v>2.194813232879409</v>
      </c>
      <c r="D90">
        <f t="shared" si="11"/>
        <v>63.165085166478427</v>
      </c>
      <c r="E90">
        <f t="shared" si="12"/>
        <v>1.9622437898460954</v>
      </c>
      <c r="F90">
        <f t="shared" si="7"/>
        <v>5.2244052094642042</v>
      </c>
      <c r="G90">
        <f t="shared" si="2"/>
        <v>0.42382623901671912</v>
      </c>
      <c r="H90">
        <f t="shared" si="8"/>
        <v>2.6186394718961283</v>
      </c>
      <c r="I90" s="99">
        <f t="shared" si="3"/>
        <v>2.374534718359067E-2</v>
      </c>
      <c r="K90" s="99">
        <f t="shared" si="13"/>
        <v>7.6754502068762014E-3</v>
      </c>
      <c r="L90" s="99">
        <f t="shared" si="9"/>
        <v>8.0177485651423911E-3</v>
      </c>
      <c r="M90" s="99">
        <f t="shared" si="14"/>
        <v>-2.017748565142391E-3</v>
      </c>
      <c r="N90">
        <f t="shared" si="10"/>
        <v>-11.768238914304458</v>
      </c>
      <c r="P90">
        <f t="shared" si="16"/>
        <v>-33.666306711534517</v>
      </c>
    </row>
    <row r="91" spans="1:16" hidden="1" x14ac:dyDescent="0.2">
      <c r="C91">
        <f t="shared" si="15"/>
        <v>2.2447464815587845</v>
      </c>
      <c r="D91">
        <f t="shared" si="11"/>
        <v>65.05047669705786</v>
      </c>
      <c r="E91">
        <f t="shared" si="12"/>
        <v>2.0116825894396309</v>
      </c>
      <c r="F91">
        <f t="shared" si="7"/>
        <v>5.0729835776118986</v>
      </c>
      <c r="G91">
        <f t="shared" si="2"/>
        <v>0.39961432265093189</v>
      </c>
      <c r="H91">
        <f t="shared" si="8"/>
        <v>2.6443608042097164</v>
      </c>
      <c r="I91" s="99">
        <f t="shared" si="3"/>
        <v>2.5721332313588086E-2</v>
      </c>
      <c r="K91" s="99">
        <f t="shared" si="13"/>
        <v>7.0591200842451797E-3</v>
      </c>
      <c r="L91" s="99">
        <f t="shared" si="9"/>
        <v>7.3672851455606906E-3</v>
      </c>
      <c r="M91" s="99">
        <f t="shared" si="14"/>
        <v>-1.3672851455606904E-3</v>
      </c>
      <c r="N91">
        <f t="shared" si="10"/>
        <v>-18.811973784034926</v>
      </c>
      <c r="P91">
        <f t="shared" si="16"/>
        <v>-52.478280495569443</v>
      </c>
    </row>
    <row r="92" spans="1:16" hidden="1" x14ac:dyDescent="0.2">
      <c r="C92">
        <f t="shared" si="15"/>
        <v>2.2946797302381601</v>
      </c>
      <c r="D92">
        <f t="shared" si="11"/>
        <v>66.955814862226703</v>
      </c>
      <c r="E92">
        <f t="shared" si="12"/>
        <v>2.061190089502523</v>
      </c>
      <c r="F92">
        <f t="shared" si="7"/>
        <v>4.9286234612935811</v>
      </c>
      <c r="G92">
        <f t="shared" si="2"/>
        <v>0.37719455315548939</v>
      </c>
      <c r="H92">
        <f t="shared" si="8"/>
        <v>2.6718742833936493</v>
      </c>
      <c r="I92" s="99">
        <f t="shared" si="3"/>
        <v>2.7513479183932876E-2</v>
      </c>
      <c r="K92" s="99">
        <f t="shared" si="13"/>
        <v>6.5030388520668156E-3</v>
      </c>
      <c r="L92" s="99">
        <f t="shared" si="9"/>
        <v>6.7810794681559972E-3</v>
      </c>
      <c r="M92" s="99">
        <f t="shared" si="14"/>
        <v>-7.810794681559971E-4</v>
      </c>
      <c r="N92">
        <f t="shared" si="10"/>
        <v>-35.224942282617889</v>
      </c>
      <c r="P92">
        <f t="shared" si="16"/>
        <v>-87.703222778187325</v>
      </c>
    </row>
    <row r="93" spans="1:16" ht="15" hidden="1" x14ac:dyDescent="0.2">
      <c r="B93" s="104" t="s">
        <v>101</v>
      </c>
      <c r="C93" s="102">
        <f>Calculations!C11</f>
        <v>2.3446129789175356</v>
      </c>
      <c r="D93">
        <f t="shared" si="11"/>
        <v>68.881099661984948</v>
      </c>
      <c r="E93">
        <f t="shared" si="12"/>
        <v>2.1107658092353363</v>
      </c>
      <c r="F93">
        <f t="shared" si="7"/>
        <v>4.7908642809041124</v>
      </c>
      <c r="G93">
        <f t="shared" si="2"/>
        <v>0.35640342481433041</v>
      </c>
      <c r="H93">
        <f t="shared" si="8"/>
        <v>2.7010164037318658</v>
      </c>
      <c r="I93" s="99">
        <f t="shared" si="3"/>
        <v>2.9142120338216504E-2</v>
      </c>
      <c r="K93" s="99">
        <f t="shared" si="13"/>
        <v>6.000270087829827E-3</v>
      </c>
      <c r="L93" s="99">
        <f t="shared" si="9"/>
        <v>6.2516544699483213E-3</v>
      </c>
      <c r="M93" s="99">
        <f t="shared" si="14"/>
        <v>-2.5165446994832117E-4</v>
      </c>
      <c r="N93">
        <f t="shared" si="10"/>
        <v>-115.80211686365445</v>
      </c>
      <c r="O93">
        <v>0</v>
      </c>
      <c r="P93" s="101">
        <f t="shared" si="16"/>
        <v>-203.50533964184177</v>
      </c>
    </row>
    <row r="94" spans="1:16" hidden="1" x14ac:dyDescent="0.2">
      <c r="C94">
        <f>(C$103-C$93)/10+C93</f>
        <v>2.340123513119106</v>
      </c>
      <c r="D94">
        <f t="shared" si="11"/>
        <v>68.707182488993752</v>
      </c>
      <c r="E94">
        <f t="shared" si="12"/>
        <v>2.1063057082833758</v>
      </c>
      <c r="F94">
        <f t="shared" si="7"/>
        <v>4.8029913037528926</v>
      </c>
      <c r="G94">
        <f t="shared" si="2"/>
        <v>0.35821002273176877</v>
      </c>
      <c r="H94">
        <f t="shared" si="8"/>
        <v>2.6983335358508747</v>
      </c>
      <c r="I94" s="99">
        <f t="shared" si="3"/>
        <v>-2.6828678809911466E-3</v>
      </c>
      <c r="K94" s="99">
        <f t="shared" si="13"/>
        <v>6.0434552430851862E-3</v>
      </c>
      <c r="L94" s="99">
        <f t="shared" si="9"/>
        <v>6.0218626654575062E-3</v>
      </c>
      <c r="M94" s="99">
        <f t="shared" si="14"/>
        <v>-2.1862665457506036E-5</v>
      </c>
      <c r="N94">
        <f t="shared" si="10"/>
        <v>122.71458327923352</v>
      </c>
      <c r="O94">
        <f>O93+N94</f>
        <v>122.71458327923352</v>
      </c>
    </row>
    <row r="95" spans="1:16" hidden="1" x14ac:dyDescent="0.2">
      <c r="C95">
        <f t="shared" ref="C95:C102" si="17">(C$103-C$93)/10+C94</f>
        <v>2.3356340473206765</v>
      </c>
      <c r="D95">
        <f t="shared" si="11"/>
        <v>68.533426558427777</v>
      </c>
      <c r="E95">
        <f t="shared" si="12"/>
        <v>2.1018461558624257</v>
      </c>
      <c r="F95">
        <f t="shared" si="7"/>
        <v>4.8151685472586196</v>
      </c>
      <c r="G95">
        <f t="shared" si="2"/>
        <v>0.36002869780292984</v>
      </c>
      <c r="H95">
        <f t="shared" si="8"/>
        <v>2.6956627451236064</v>
      </c>
      <c r="I95" s="99">
        <f t="shared" si="3"/>
        <v>-2.6707907272682796E-3</v>
      </c>
      <c r="K95" s="99">
        <f t="shared" si="13"/>
        <v>6.0870262761369602E-3</v>
      </c>
      <c r="L95" s="99">
        <f t="shared" si="9"/>
        <v>6.0652407596110732E-3</v>
      </c>
      <c r="M95" s="99">
        <f t="shared" si="14"/>
        <v>-6.524075961107309E-5</v>
      </c>
      <c r="N95">
        <f t="shared" si="10"/>
        <v>40.937456019671721</v>
      </c>
      <c r="O95">
        <f t="shared" ref="O95:O103" si="18">O94+N95</f>
        <v>163.65203929890524</v>
      </c>
    </row>
    <row r="96" spans="1:16" hidden="1" x14ac:dyDescent="0.2">
      <c r="C96">
        <f t="shared" si="17"/>
        <v>2.3311445815222469</v>
      </c>
      <c r="D96">
        <f t="shared" si="11"/>
        <v>68.359831870287067</v>
      </c>
      <c r="E96">
        <f t="shared" ref="E96:E103" si="19">(D96/(Bwi+2*C96*(1+mi^2)^0.5))^(4/3)</f>
        <v>2.0973871522305827</v>
      </c>
      <c r="F96">
        <f t="shared" ref="F96:F103" si="20">Qhigh/D96</f>
        <v>4.8273963082029772</v>
      </c>
      <c r="G96">
        <f t="shared" si="2"/>
        <v>0.36185955149769766</v>
      </c>
      <c r="H96">
        <f t="shared" ref="H96:H103" si="21">C96+G96</f>
        <v>2.6930041330199446</v>
      </c>
      <c r="I96" s="99">
        <f t="shared" si="3"/>
        <v>-2.658612103661806E-3</v>
      </c>
      <c r="K96" s="99">
        <f t="shared" ref="K96:K103" si="22">ni^2*F96^2/2.22/E96</f>
        <v>6.1309873326583272E-3</v>
      </c>
      <c r="L96" s="99">
        <f t="shared" ref="L96:L103" si="23">(K95+K96)/2</f>
        <v>6.1090068043976441E-3</v>
      </c>
      <c r="M96" s="99">
        <f t="shared" si="14"/>
        <v>-1.0900680439764401E-4</v>
      </c>
      <c r="N96">
        <f t="shared" ref="N96:N103" si="24">I96/M96</f>
        <v>24.389414205405945</v>
      </c>
      <c r="O96">
        <f t="shared" si="18"/>
        <v>188.04145350431119</v>
      </c>
    </row>
    <row r="97" spans="2:15" hidden="1" x14ac:dyDescent="0.2">
      <c r="C97">
        <f t="shared" si="17"/>
        <v>2.3266551157238173</v>
      </c>
      <c r="D97">
        <f t="shared" si="11"/>
        <v>68.186398424571593</v>
      </c>
      <c r="E97">
        <f t="shared" si="19"/>
        <v>2.0929286976514225</v>
      </c>
      <c r="F97">
        <f t="shared" si="20"/>
        <v>4.8396748856745813</v>
      </c>
      <c r="G97">
        <f t="shared" si="2"/>
        <v>0.36370268632033026</v>
      </c>
      <c r="H97">
        <f t="shared" si="21"/>
        <v>2.6903578020441477</v>
      </c>
      <c r="I97" s="99">
        <f t="shared" si="3"/>
        <v>-2.6463309757969178E-3</v>
      </c>
      <c r="K97" s="99">
        <f t="shared" si="22"/>
        <v>6.1753426105655863E-3</v>
      </c>
      <c r="L97" s="99">
        <f t="shared" si="23"/>
        <v>6.1531649716119567E-3</v>
      </c>
      <c r="M97" s="99">
        <f t="shared" si="14"/>
        <v>-1.5316497161195659E-4</v>
      </c>
      <c r="N97">
        <f t="shared" si="24"/>
        <v>17.277651332064334</v>
      </c>
      <c r="O97">
        <f t="shared" si="18"/>
        <v>205.31910483637552</v>
      </c>
    </row>
    <row r="98" spans="2:15" hidden="1" x14ac:dyDescent="0.2">
      <c r="C98">
        <f t="shared" si="17"/>
        <v>2.3221656499253878</v>
      </c>
      <c r="D98">
        <f t="shared" si="11"/>
        <v>68.013126221281354</v>
      </c>
      <c r="E98">
        <f t="shared" si="19"/>
        <v>2.0884707923940704</v>
      </c>
      <c r="F98">
        <f t="shared" si="20"/>
        <v>4.8520045810913306</v>
      </c>
      <c r="G98">
        <f t="shared" si="2"/>
        <v>0.3655582058219139</v>
      </c>
      <c r="H98">
        <f t="shared" si="21"/>
        <v>2.6877238557473015</v>
      </c>
      <c r="I98" s="99">
        <f t="shared" si="3"/>
        <v>-2.6339462968461014E-3</v>
      </c>
      <c r="K98" s="99">
        <f t="shared" si="22"/>
        <v>6.2200963607754673E-3</v>
      </c>
      <c r="L98" s="99">
        <f t="shared" si="23"/>
        <v>6.1977194856705272E-3</v>
      </c>
      <c r="M98" s="99">
        <f t="shared" si="14"/>
        <v>-1.9771948567052708E-4</v>
      </c>
      <c r="N98">
        <f t="shared" si="24"/>
        <v>13.32163235157924</v>
      </c>
      <c r="O98">
        <f t="shared" si="18"/>
        <v>218.64073718795476</v>
      </c>
    </row>
    <row r="99" spans="2:15" hidden="1" x14ac:dyDescent="0.2">
      <c r="C99">
        <f t="shared" si="17"/>
        <v>2.3176761841269582</v>
      </c>
      <c r="D99">
        <f t="shared" si="11"/>
        <v>67.840015260416351</v>
      </c>
      <c r="E99">
        <f t="shared" si="19"/>
        <v>2.0840134367332559</v>
      </c>
      <c r="F99">
        <f t="shared" si="20"/>
        <v>4.8643856982230096</v>
      </c>
      <c r="G99">
        <f t="shared" si="2"/>
        <v>0.36742621461298997</v>
      </c>
      <c r="H99">
        <f t="shared" si="21"/>
        <v>2.6851023987399483</v>
      </c>
      <c r="I99" s="99">
        <f t="shared" si="3"/>
        <v>-2.6214570073532784E-3</v>
      </c>
      <c r="K99" s="99">
        <f t="shared" si="22"/>
        <v>6.2652528879748974E-3</v>
      </c>
      <c r="L99" s="99">
        <f t="shared" si="23"/>
        <v>6.2426746243751819E-3</v>
      </c>
      <c r="M99" s="99">
        <f t="shared" si="14"/>
        <v>-2.4267462437518178E-4</v>
      </c>
      <c r="N99">
        <f t="shared" si="24"/>
        <v>10.802353208963588</v>
      </c>
      <c r="O99">
        <f t="shared" si="18"/>
        <v>229.44309039691834</v>
      </c>
    </row>
    <row r="100" spans="2:15" hidden="1" x14ac:dyDescent="0.2">
      <c r="C100">
        <f t="shared" si="17"/>
        <v>2.3131867183285286</v>
      </c>
      <c r="D100">
        <f t="shared" si="11"/>
        <v>67.667065541976598</v>
      </c>
      <c r="E100">
        <f t="shared" si="19"/>
        <v>2.0795566309493827</v>
      </c>
      <c r="F100">
        <f t="shared" si="20"/>
        <v>4.8768185432141689</v>
      </c>
      <c r="G100">
        <f t="shared" si="2"/>
        <v>0.3693068183763597</v>
      </c>
      <c r="H100">
        <f t="shared" si="21"/>
        <v>2.6824935367048885</v>
      </c>
      <c r="I100" s="99">
        <f t="shared" si="3"/>
        <v>-2.6088620350597225E-3</v>
      </c>
      <c r="K100" s="99">
        <f t="shared" si="22"/>
        <v>6.3108165514034389E-3</v>
      </c>
      <c r="L100" s="99">
        <f t="shared" si="23"/>
        <v>6.2880347196891681E-3</v>
      </c>
      <c r="M100" s="99">
        <f t="shared" si="14"/>
        <v>-2.8803471968916802E-4</v>
      </c>
      <c r="N100">
        <f t="shared" si="24"/>
        <v>9.0574568158834108</v>
      </c>
      <c r="O100">
        <f t="shared" si="18"/>
        <v>238.50054721280173</v>
      </c>
    </row>
    <row r="101" spans="2:15" hidden="1" x14ac:dyDescent="0.2">
      <c r="C101">
        <f t="shared" si="17"/>
        <v>2.3086972525300991</v>
      </c>
      <c r="D101">
        <f t="shared" si="11"/>
        <v>67.494277065962095</v>
      </c>
      <c r="E101">
        <f t="shared" si="19"/>
        <v>2.0751003753285886</v>
      </c>
      <c r="F101">
        <f t="shared" si="20"/>
        <v>4.889303424607264</v>
      </c>
      <c r="G101">
        <f t="shared" si="2"/>
        <v>0.37120012388006707</v>
      </c>
      <c r="H101">
        <f t="shared" si="21"/>
        <v>2.6798973764101661</v>
      </c>
      <c r="I101" s="99">
        <f t="shared" si="3"/>
        <v>-2.5961602947224272E-3</v>
      </c>
      <c r="K101" s="99">
        <f t="shared" si="22"/>
        <v>6.3567917656486067E-3</v>
      </c>
      <c r="L101" s="99">
        <f t="shared" si="23"/>
        <v>6.3338041585260223E-3</v>
      </c>
      <c r="M101" s="99">
        <f t="shared" si="14"/>
        <v>-3.3380415852602222E-4</v>
      </c>
      <c r="N101">
        <f t="shared" si="24"/>
        <v>7.7774953619100566</v>
      </c>
      <c r="O101">
        <f t="shared" si="18"/>
        <v>246.2780425747118</v>
      </c>
    </row>
    <row r="102" spans="2:15" hidden="1" x14ac:dyDescent="0.2">
      <c r="C102">
        <f t="shared" si="17"/>
        <v>2.3042077867316695</v>
      </c>
      <c r="D102">
        <f t="shared" si="11"/>
        <v>67.321649832372827</v>
      </c>
      <c r="E102">
        <f t="shared" si="19"/>
        <v>2.0706446701628107</v>
      </c>
      <c r="F102">
        <f t="shared" si="20"/>
        <v>4.901840653366067</v>
      </c>
      <c r="G102">
        <f t="shared" si="2"/>
        <v>0.37310623899056317</v>
      </c>
      <c r="H102">
        <f t="shared" si="21"/>
        <v>2.6773140257222328</v>
      </c>
      <c r="I102" s="99">
        <f t="shared" si="3"/>
        <v>-2.5833506879333612E-3</v>
      </c>
      <c r="K102" s="99">
        <f t="shared" si="22"/>
        <v>6.4031830014543338E-3</v>
      </c>
      <c r="L102" s="99">
        <f t="shared" si="23"/>
        <v>6.3799873835514703E-3</v>
      </c>
      <c r="M102" s="99">
        <f t="shared" si="14"/>
        <v>-3.7998738355147013E-4</v>
      </c>
      <c r="N102">
        <f t="shared" si="24"/>
        <v>6.7985170028242283</v>
      </c>
      <c r="O102">
        <f t="shared" si="18"/>
        <v>253.07655957753605</v>
      </c>
    </row>
    <row r="103" spans="2:15" ht="15" hidden="1" x14ac:dyDescent="0.2">
      <c r="B103" s="104" t="s">
        <v>102</v>
      </c>
      <c r="C103" s="102">
        <f>Calculations!D38</f>
        <v>2.2997183209332395</v>
      </c>
      <c r="D103">
        <f t="shared" si="11"/>
        <v>67.149183841208782</v>
      </c>
      <c r="E103">
        <f t="shared" si="19"/>
        <v>2.0661895157498504</v>
      </c>
      <c r="F103">
        <f t="shared" si="20"/>
        <v>4.9144305428993507</v>
      </c>
      <c r="G103">
        <f t="shared" si="2"/>
        <v>0.37502527268605595</v>
      </c>
      <c r="H103">
        <f t="shared" si="21"/>
        <v>2.6747435936192954</v>
      </c>
      <c r="I103" s="99">
        <f t="shared" si="3"/>
        <v>-2.5704321029373922E-3</v>
      </c>
      <c r="K103" s="99">
        <f t="shared" si="22"/>
        <v>6.4499947865428002E-3</v>
      </c>
      <c r="L103" s="99">
        <f t="shared" si="23"/>
        <v>6.4265888939985666E-3</v>
      </c>
      <c r="M103" s="99">
        <f t="shared" si="14"/>
        <v>-4.2658889399856646E-4</v>
      </c>
      <c r="N103">
        <f t="shared" si="24"/>
        <v>6.0255485763912784</v>
      </c>
      <c r="O103" s="101">
        <f t="shared" si="18"/>
        <v>259.1021081539273</v>
      </c>
    </row>
    <row r="104" spans="2:15" hidden="1" x14ac:dyDescent="0.2">
      <c r="I104" s="99"/>
      <c r="K104" s="99"/>
      <c r="L104" s="99"/>
      <c r="M104" s="99"/>
    </row>
    <row r="105" spans="2:15" hidden="1" x14ac:dyDescent="0.2">
      <c r="I105" s="99"/>
      <c r="K105" s="99"/>
      <c r="L105" s="99"/>
      <c r="M105" s="99"/>
    </row>
    <row r="106" spans="2:15" hidden="1" x14ac:dyDescent="0.2">
      <c r="I106" s="99"/>
      <c r="K106" s="99"/>
      <c r="L106" s="99"/>
      <c r="M106" s="99"/>
    </row>
    <row r="107" spans="2:15" hidden="1" x14ac:dyDescent="0.2">
      <c r="I107" s="99"/>
      <c r="K107" s="99"/>
      <c r="L107" s="99"/>
      <c r="M107" s="99"/>
    </row>
    <row r="108" spans="2:15" hidden="1" x14ac:dyDescent="0.2">
      <c r="I108" s="99"/>
      <c r="K108" s="99"/>
      <c r="L108" s="99"/>
      <c r="M108" s="99"/>
    </row>
    <row r="109" spans="2:15" hidden="1" x14ac:dyDescent="0.2">
      <c r="I109" s="99"/>
      <c r="K109" s="99"/>
      <c r="L109" s="99"/>
      <c r="M109" s="99"/>
    </row>
    <row r="110" spans="2:15" hidden="1" x14ac:dyDescent="0.2">
      <c r="I110" s="99"/>
      <c r="K110" s="99"/>
      <c r="L110" s="99"/>
      <c r="M110" s="99"/>
    </row>
    <row r="111" spans="2:15" hidden="1" x14ac:dyDescent="0.2">
      <c r="I111" s="99"/>
      <c r="K111" s="99"/>
      <c r="L111" s="99"/>
      <c r="M111" s="99"/>
    </row>
    <row r="112" spans="2:15" hidden="1" x14ac:dyDescent="0.2">
      <c r="I112" s="99"/>
      <c r="K112" s="99"/>
      <c r="L112" s="99"/>
      <c r="M112" s="99"/>
    </row>
    <row r="113" spans="9:16" hidden="1" x14ac:dyDescent="0.2">
      <c r="I113" s="99"/>
      <c r="K113" s="99"/>
      <c r="L113" s="99"/>
      <c r="M113" s="99"/>
    </row>
    <row r="114" spans="9:16" hidden="1" x14ac:dyDescent="0.2">
      <c r="I114" s="99"/>
      <c r="K114" s="99"/>
      <c r="L114" s="99"/>
      <c r="M114" s="99"/>
    </row>
    <row r="115" spans="9:16" hidden="1" x14ac:dyDescent="0.2">
      <c r="I115" s="99"/>
      <c r="K115" s="99"/>
      <c r="L115" s="99"/>
      <c r="M115" s="99"/>
    </row>
    <row r="116" spans="9:16" hidden="1" x14ac:dyDescent="0.2">
      <c r="I116" s="99"/>
      <c r="K116" s="99"/>
      <c r="L116" s="99"/>
      <c r="M116" s="99"/>
    </row>
    <row r="117" spans="9:16" hidden="1" x14ac:dyDescent="0.2">
      <c r="I117" s="99"/>
      <c r="K117" s="99"/>
      <c r="L117" s="99"/>
      <c r="M117" s="99"/>
    </row>
    <row r="118" spans="9:16" hidden="1" x14ac:dyDescent="0.2">
      <c r="I118" s="99"/>
      <c r="K118" s="99"/>
      <c r="L118" s="99"/>
      <c r="M118" s="99"/>
    </row>
    <row r="119" spans="9:16" ht="15" hidden="1" x14ac:dyDescent="0.2">
      <c r="I119" s="99"/>
      <c r="K119" s="99"/>
      <c r="L119" s="99"/>
      <c r="M119" s="99"/>
      <c r="P119" s="101"/>
    </row>
  </sheetData>
  <sheetProtection password="BBBB" sheet="1" objects="1" scenarios="1"/>
  <mergeCells count="24">
    <mergeCell ref="A16:J16"/>
    <mergeCell ref="C52:C53"/>
    <mergeCell ref="I40:J41"/>
    <mergeCell ref="A46:J47"/>
    <mergeCell ref="D25:F25"/>
    <mergeCell ref="B33:C34"/>
    <mergeCell ref="A23:J24"/>
    <mergeCell ref="G52:J52"/>
    <mergeCell ref="F58:I58"/>
    <mergeCell ref="A58:E58"/>
    <mergeCell ref="A1:J1"/>
    <mergeCell ref="B9:C9"/>
    <mergeCell ref="E9:F9"/>
    <mergeCell ref="H9:I9"/>
    <mergeCell ref="A2:J3"/>
    <mergeCell ref="C4:E4"/>
    <mergeCell ref="C5:E5"/>
    <mergeCell ref="A7:J8"/>
    <mergeCell ref="D6:E6"/>
    <mergeCell ref="H4:I4"/>
    <mergeCell ref="A4:A6"/>
    <mergeCell ref="E36:F40"/>
    <mergeCell ref="F4:F6"/>
    <mergeCell ref="H5:I5"/>
  </mergeCells>
  <phoneticPr fontId="74" type="noConversion"/>
  <printOptions horizontalCentered="1" verticalCentered="1"/>
  <pageMargins left="0.75" right="0.5" top="0.7" bottom="0.4" header="0.5" footer="0.5"/>
  <pageSetup scale="73" fitToHeight="0" orientation="portrait" r:id="rId1"/>
  <headerFooter alignWithMargins="0">
    <oddHeader>&amp;LRock_Chute.xls&amp;RPage &amp;P of 3</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385" r:id="rId4" name="Button 361">
              <controlPr defaultSize="0" print="0" autoFill="0" autoPict="0" macro="[0]!Solve_Spreadsheet">
                <anchor moveWithCells="1" sizeWithCells="1">
                  <from>
                    <xdr:col>3</xdr:col>
                    <xdr:colOff>390525</xdr:colOff>
                    <xdr:row>24</xdr:row>
                    <xdr:rowOff>19050</xdr:rowOff>
                  </from>
                  <to>
                    <xdr:col>5</xdr:col>
                    <xdr:colOff>771525</xdr:colOff>
                    <xdr:row>25</xdr:row>
                    <xdr:rowOff>57150</xdr:rowOff>
                  </to>
                </anchor>
              </controlPr>
            </control>
          </mc:Choice>
        </mc:AlternateContent>
        <mc:AlternateContent xmlns:mc="http://schemas.openxmlformats.org/markup-compatibility/2006">
          <mc:Choice Requires="x14">
            <control shapeId="1420" r:id="rId5" name="Button 396">
              <controlPr defaultSize="0" print="0" autoFill="0" autoPict="0" macro="[0]!Tailwater">
                <anchor moveWithCells="1" sizeWithCells="1">
                  <from>
                    <xdr:col>7</xdr:col>
                    <xdr:colOff>714375</xdr:colOff>
                    <xdr:row>19</xdr:row>
                    <xdr:rowOff>219075</xdr:rowOff>
                  </from>
                  <to>
                    <xdr:col>9</xdr:col>
                    <xdr:colOff>304800</xdr:colOff>
                    <xdr:row>21</xdr:row>
                    <xdr:rowOff>28575</xdr:rowOff>
                  </to>
                </anchor>
              </controlPr>
            </control>
          </mc:Choice>
        </mc:AlternateContent>
        <mc:AlternateContent xmlns:mc="http://schemas.openxmlformats.org/markup-compatibility/2006">
          <mc:Choice Requires="x14">
            <control shapeId="1513" r:id="rId6" name="Button 489">
              <controlPr defaultSize="0" print="0" autoFill="0" autoPict="0" macro="[0]!Instructions">
                <anchor moveWithCells="1" sizeWithCells="1">
                  <from>
                    <xdr:col>8</xdr:col>
                    <xdr:colOff>676275</xdr:colOff>
                    <xdr:row>0</xdr:row>
                    <xdr:rowOff>304800</xdr:rowOff>
                  </from>
                  <to>
                    <xdr:col>10</xdr:col>
                    <xdr:colOff>504825</xdr:colOff>
                    <xdr:row>2</xdr:row>
                    <xdr:rowOff>123825</xdr:rowOff>
                  </to>
                </anchor>
              </controlPr>
            </control>
          </mc:Choice>
        </mc:AlternateContent>
        <mc:AlternateContent xmlns:mc="http://schemas.openxmlformats.org/markup-compatibility/2006">
          <mc:Choice Requires="x14">
            <control shapeId="1573" r:id="rId7" name="Button 549">
              <controlPr defaultSize="0" print="0" autoFill="0" autoPict="0" macro="[0]!Plansheet">
                <anchor moveWithCells="1" sizeWithCells="1">
                  <from>
                    <xdr:col>8</xdr:col>
                    <xdr:colOff>676275</xdr:colOff>
                    <xdr:row>0</xdr:row>
                    <xdr:rowOff>9525</xdr:rowOff>
                  </from>
                  <to>
                    <xdr:col>10</xdr:col>
                    <xdr:colOff>504825</xdr:colOff>
                    <xdr:row>0</xdr:row>
                    <xdr:rowOff>285750</xdr:rowOff>
                  </to>
                </anchor>
              </controlPr>
            </control>
          </mc:Choice>
        </mc:AlternateContent>
        <mc:AlternateContent xmlns:mc="http://schemas.openxmlformats.org/markup-compatibility/2006">
          <mc:Choice Requires="x14">
            <control shapeId="1639" r:id="rId8" name="Option Button 615">
              <controlPr defaultSize="0" autoFill="0" autoLine="0" autoPict="0" macro="[0]!zerotothree">
                <anchor moveWithCells="1">
                  <from>
                    <xdr:col>4</xdr:col>
                    <xdr:colOff>19050</xdr:colOff>
                    <xdr:row>16</xdr:row>
                    <xdr:rowOff>0</xdr:rowOff>
                  </from>
                  <to>
                    <xdr:col>4</xdr:col>
                    <xdr:colOff>628650</xdr:colOff>
                    <xdr:row>17</xdr:row>
                    <xdr:rowOff>28575</xdr:rowOff>
                  </to>
                </anchor>
              </controlPr>
            </control>
          </mc:Choice>
        </mc:AlternateContent>
        <mc:AlternateContent xmlns:mc="http://schemas.openxmlformats.org/markup-compatibility/2006">
          <mc:Choice Requires="x14">
            <control shapeId="1640" r:id="rId9" name="Option Button 616">
              <controlPr defaultSize="0" autoFill="0" autoLine="0" autoPict="0" macro="[0]!threetofive">
                <anchor moveWithCells="1">
                  <from>
                    <xdr:col>4</xdr:col>
                    <xdr:colOff>638175</xdr:colOff>
                    <xdr:row>16</xdr:row>
                    <xdr:rowOff>0</xdr:rowOff>
                  </from>
                  <to>
                    <xdr:col>5</xdr:col>
                    <xdr:colOff>266700</xdr:colOff>
                    <xdr:row>17</xdr:row>
                    <xdr:rowOff>28575</xdr:rowOff>
                  </to>
                </anchor>
              </controlPr>
            </control>
          </mc:Choice>
        </mc:AlternateContent>
        <mc:AlternateContent xmlns:mc="http://schemas.openxmlformats.org/markup-compatibility/2006">
          <mc:Choice Requires="x14">
            <control shapeId="1641" r:id="rId10" name="Option Button 617">
              <controlPr defaultSize="0" autoFill="0" autoLine="0" autoPict="0" macro="[0]!fiveplus">
                <anchor moveWithCells="1">
                  <from>
                    <xdr:col>5</xdr:col>
                    <xdr:colOff>285750</xdr:colOff>
                    <xdr:row>16</xdr:row>
                    <xdr:rowOff>9525</xdr:rowOff>
                  </from>
                  <to>
                    <xdr:col>5</xdr:col>
                    <xdr:colOff>828675</xdr:colOff>
                    <xdr:row>17</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AJ70"/>
  <sheetViews>
    <sheetView showRowColHeaders="0" zoomScaleNormal="100" workbookViewId="0">
      <selection activeCell="C9" sqref="C9"/>
    </sheetView>
  </sheetViews>
  <sheetFormatPr defaultColWidth="0" defaultRowHeight="14.25" customHeight="1" zeroHeight="1" x14ac:dyDescent="0.2"/>
  <cols>
    <col min="1" max="1" width="7.625" customWidth="1"/>
    <col min="2" max="4" width="12.625" customWidth="1"/>
    <col min="5" max="5" width="13.625" customWidth="1"/>
    <col min="6" max="9" width="12.625" customWidth="1"/>
    <col min="10" max="10" width="5.625" customWidth="1"/>
    <col min="11" max="11" width="6" customWidth="1"/>
    <col min="12" max="14" width="9" hidden="1" customWidth="1"/>
    <col min="15" max="15" width="10" hidden="1" customWidth="1"/>
    <col min="16" max="26" width="9" hidden="1" customWidth="1"/>
    <col min="27" max="27" width="7.625" hidden="1" customWidth="1"/>
    <col min="28" max="30" width="12.625" hidden="1" customWidth="1"/>
    <col min="31" max="31" width="13.625" hidden="1" customWidth="1"/>
    <col min="32" max="35" width="12.625" hidden="1" customWidth="1"/>
    <col min="36" max="36" width="5.625" hidden="1" customWidth="1"/>
    <col min="37" max="16384" width="9" hidden="1"/>
  </cols>
  <sheetData>
    <row r="1" spans="1:13" ht="26.25" x14ac:dyDescent="0.4">
      <c r="A1" s="411" t="s">
        <v>195</v>
      </c>
      <c r="B1" s="412"/>
      <c r="C1" s="412"/>
      <c r="D1" s="412"/>
      <c r="E1" s="412"/>
      <c r="F1" s="412"/>
      <c r="G1" s="412"/>
      <c r="H1" s="412"/>
      <c r="I1" s="412"/>
      <c r="J1" s="412"/>
      <c r="L1" s="180">
        <f>IF('Design Data'!$M$25="Not Solved",0,ROUND(Calculations!$C$55*0.03937*'Design Data'!$G$49,1))</f>
        <v>16.2</v>
      </c>
      <c r="M1" s="328"/>
    </row>
    <row r="2" spans="1:13" ht="15" x14ac:dyDescent="0.2">
      <c r="A2" s="415" t="str">
        <f>'Design Data'!A2:J3</f>
        <v>(Version 4.03 - 11/29/11, Based on Design of Rock Chutes by Robinson, Rice, Kadavy, ASAE, 1998)</v>
      </c>
      <c r="B2" s="457"/>
      <c r="C2" s="457"/>
      <c r="D2" s="457"/>
      <c r="E2" s="457"/>
      <c r="F2" s="457"/>
      <c r="G2" s="457"/>
      <c r="H2" s="457"/>
      <c r="I2" s="457"/>
      <c r="J2" s="457"/>
      <c r="K2" s="209"/>
      <c r="L2" s="180">
        <f>IF('Design Data'!$M$25="Not Solved",0,ROUND(2*Calculations!$C$55*0.03937*'Design Data'!$G$49,1))</f>
        <v>32.4</v>
      </c>
      <c r="M2" s="123"/>
    </row>
    <row r="3" spans="1:13" ht="15" x14ac:dyDescent="0.2">
      <c r="A3" s="458"/>
      <c r="B3" s="458"/>
      <c r="C3" s="458"/>
      <c r="D3" s="458"/>
      <c r="E3" s="458"/>
      <c r="F3" s="458"/>
      <c r="G3" s="458"/>
      <c r="H3" s="458"/>
      <c r="I3" s="458"/>
      <c r="J3" s="458"/>
      <c r="L3" s="332">
        <f>IF('Design Data'!$M$25="Not Solved",0,ROUND(Calculations!$C$23,0))</f>
        <v>18</v>
      </c>
      <c r="M3" s="123"/>
    </row>
    <row r="4" spans="1:13" ht="15.75" x14ac:dyDescent="0.2">
      <c r="A4" s="426"/>
      <c r="B4" s="16" t="s">
        <v>49</v>
      </c>
      <c r="C4" s="459" t="str">
        <f>'Design Data'!C4</f>
        <v>Spillway protection</v>
      </c>
      <c r="D4" s="460"/>
      <c r="E4" s="460"/>
      <c r="F4" s="461"/>
      <c r="G4" s="16" t="s">
        <v>113</v>
      </c>
      <c r="H4" s="459" t="str">
        <f>'Design Data'!H4</f>
        <v>Woodbury</v>
      </c>
      <c r="I4" s="462"/>
      <c r="J4" s="65"/>
      <c r="K4" s="209"/>
      <c r="L4" s="332">
        <f>IF('Design Data'!$M$25="Not Solved",0,ROUND(15*Calculations!$C$55*'Design Data'!$G$49*0.03937/12,0))</f>
        <v>20</v>
      </c>
      <c r="M4" s="123"/>
    </row>
    <row r="5" spans="1:13" ht="15.75" x14ac:dyDescent="0.2">
      <c r="A5" s="426"/>
      <c r="B5" s="16" t="s">
        <v>50</v>
      </c>
      <c r="C5" s="463" t="str">
        <f>'Design Data'!C5:E5</f>
        <v>Jim Villa</v>
      </c>
      <c r="D5" s="464"/>
      <c r="E5" s="464"/>
      <c r="F5" s="461"/>
      <c r="G5" s="16" t="s">
        <v>71</v>
      </c>
      <c r="H5" s="459" t="str">
        <f>IF('Design Data'!H5:I5="","",'Design Data'!H5:I5)</f>
        <v/>
      </c>
      <c r="I5" s="462"/>
      <c r="J5" s="65"/>
      <c r="K5" s="209"/>
      <c r="L5" s="326">
        <f>IF('Design Data'!$M$25="Not Solved",0,ROUND(40*Calculations!$C$55/25.4/12,0))</f>
        <v>45</v>
      </c>
      <c r="M5" s="123"/>
    </row>
    <row r="6" spans="1:13" ht="15.75" x14ac:dyDescent="0.2">
      <c r="A6" s="426"/>
      <c r="B6" s="16" t="s">
        <v>51</v>
      </c>
      <c r="C6" s="176">
        <f>IF('Design Data'!C6="","",'Design Data'!C6)</f>
        <v>40121</v>
      </c>
      <c r="D6" s="494"/>
      <c r="E6" s="494"/>
      <c r="F6" s="461"/>
      <c r="G6" s="16" t="s">
        <v>72</v>
      </c>
      <c r="H6" s="398" t="str">
        <f>IF('Design Data'!H6="","",'Design Data'!H6)</f>
        <v/>
      </c>
      <c r="I6" s="210"/>
      <c r="J6" s="65"/>
      <c r="K6" s="209"/>
    </row>
    <row r="7" spans="1:13" ht="12" customHeight="1" thickBot="1" x14ac:dyDescent="0.25">
      <c r="A7" s="65"/>
      <c r="B7" s="65"/>
      <c r="C7" s="65"/>
      <c r="D7" s="65"/>
      <c r="E7" s="65"/>
      <c r="F7" s="65"/>
      <c r="G7" s="65"/>
      <c r="H7" s="65"/>
      <c r="I7" s="65"/>
      <c r="J7" s="65"/>
      <c r="K7" s="209"/>
    </row>
    <row r="8" spans="1:13" ht="19.5" customHeight="1" thickTop="1" x14ac:dyDescent="0.2">
      <c r="A8" s="495" t="s">
        <v>114</v>
      </c>
      <c r="B8" s="496"/>
      <c r="C8" s="496"/>
      <c r="D8" s="497" t="s">
        <v>7</v>
      </c>
      <c r="E8" s="498"/>
      <c r="F8" s="498"/>
      <c r="G8" s="141"/>
      <c r="H8" s="497" t="s">
        <v>322</v>
      </c>
      <c r="I8" s="499"/>
      <c r="J8" s="142"/>
      <c r="K8" s="209"/>
    </row>
    <row r="9" spans="1:13" ht="19.5" customHeight="1" x14ac:dyDescent="0.2">
      <c r="A9" s="143"/>
      <c r="B9" s="139" t="s">
        <v>141</v>
      </c>
      <c r="C9" s="180">
        <f>IF('Design Data'!$M$25="Not Solved",0,ROUND(Calculations!$C$55*0.03937*'Design Data'!$G$49,1))</f>
        <v>16.2</v>
      </c>
      <c r="D9" s="353" t="s">
        <v>1</v>
      </c>
      <c r="E9" s="508" t="s">
        <v>2</v>
      </c>
      <c r="F9" s="508"/>
      <c r="G9" s="144"/>
      <c r="H9" s="145" t="s">
        <v>121</v>
      </c>
      <c r="I9" s="173" t="str">
        <f>CONCATENATE("",ROUNDUP(Calculations!C88,0),"")</f>
        <v>387</v>
      </c>
      <c r="J9" s="146"/>
      <c r="K9" s="209"/>
    </row>
    <row r="10" spans="1:13" ht="19.5" customHeight="1" x14ac:dyDescent="0.2">
      <c r="A10" s="143"/>
      <c r="B10" s="139" t="s">
        <v>159</v>
      </c>
      <c r="C10" s="180">
        <f>IF('Design Data'!$M$25="Not Solved",0,ROUND(2*Calculations!$C$55*0.03937*'Design Data'!$G$49,1))</f>
        <v>32.4</v>
      </c>
      <c r="D10" s="352" t="s">
        <v>3</v>
      </c>
      <c r="E10" s="507" t="str">
        <f>CONCATENATE(ROUND(1.5*$C$9,0)," - ",ROUND(2*$C$9,0)," (",ROUND(0.0275*2.65*(1.5*$C$9)^3,0)," - ",ROUND(0.0275*2.65*(2*$C$9)^3,0),")")</f>
        <v>24 - 32 (1046 - 2479)</v>
      </c>
      <c r="F10" s="507"/>
      <c r="G10" s="144"/>
      <c r="H10" s="139" t="s">
        <v>394</v>
      </c>
      <c r="I10" s="173">
        <f>ROUNDUP(Calculations!C94,0)</f>
        <v>521</v>
      </c>
      <c r="J10" s="146"/>
      <c r="K10" s="211"/>
    </row>
    <row r="11" spans="1:13" ht="19.5" customHeight="1" x14ac:dyDescent="0.2">
      <c r="A11" s="143"/>
      <c r="B11" s="139" t="s">
        <v>115</v>
      </c>
      <c r="C11" s="332">
        <f>IF('Design Data'!$M$25="Not Solved",0,ROUND(Calculations!$C$23,0))</f>
        <v>18</v>
      </c>
      <c r="D11" s="352" t="s">
        <v>4</v>
      </c>
      <c r="E11" s="507" t="str">
        <f>CONCATENATE(ROUND(1.3*$C$9,0)," - ",ROUND(1.8*$C$9,0)," (",ROUND(0.0275*2.65*(1.3*$C$9)^3,0)," - ",ROUND(0.0275*2.65*(1.8*$C$9)^3,0),")")</f>
        <v>21 - 29 (681 - 1807)</v>
      </c>
      <c r="F11" s="507"/>
      <c r="G11" s="144"/>
      <c r="H11" s="139" t="str">
        <f>IF(C14="No","Bedding =",CONCATENATE("Bedding (",E14," in.) ="))</f>
        <v>Bedding (6 in.) =</v>
      </c>
      <c r="I11" s="173">
        <f>IF(C14="No",0,ROUNDUP(Calculations!H88,0))</f>
        <v>90</v>
      </c>
      <c r="J11" s="146"/>
      <c r="K11" s="211"/>
    </row>
    <row r="12" spans="1:13" ht="19.5" customHeight="1" x14ac:dyDescent="0.2">
      <c r="A12" s="143"/>
      <c r="B12" s="139" t="s">
        <v>116</v>
      </c>
      <c r="C12" s="332">
        <f>IF('Design Data'!$M$25="Not Solved",0,ROUND(15*Calculations!$C$55*'Design Data'!$G$49*0.03937/12,0))</f>
        <v>20</v>
      </c>
      <c r="D12" s="352" t="s">
        <v>5</v>
      </c>
      <c r="E12" s="507" t="str">
        <f>CONCATENATE(ROUND(1*$C$9,0)," - ",ROUND(1.5*$C$9,0)," (",ROUND(0.0275*2.65*(1*$C$9)^3,0)," - ",ROUND(0.0275*2.65*(1.5*$C$9)^3,0),")")</f>
        <v>16 - 24 (310 - 1046)</v>
      </c>
      <c r="F12" s="507"/>
      <c r="G12" s="144"/>
      <c r="H12" s="139" t="s">
        <v>154</v>
      </c>
      <c r="I12" s="182">
        <v>0</v>
      </c>
      <c r="J12" s="146"/>
      <c r="K12" s="209"/>
    </row>
    <row r="13" spans="1:13" ht="19.5" customHeight="1" x14ac:dyDescent="0.2">
      <c r="A13" s="143"/>
      <c r="B13" s="139" t="s">
        <v>130</v>
      </c>
      <c r="C13" s="326">
        <f>IF('Design Data'!$M$25="Not Solved",0,ROUND(40*Calculations!$C$55/25.4/12,0))</f>
        <v>45</v>
      </c>
      <c r="D13" s="352" t="s">
        <v>6</v>
      </c>
      <c r="E13" s="507" t="str">
        <f>CONCATENATE(ROUND(0.8*$C$9,0)," - ",ROUND(1.3*$C$9,0)," (",ROUND(0.0275*2.65*(0.8*$C$9)^3,0)," - ",ROUND(0.0275*2.65*(1.3*$C$9)^3,0),")")</f>
        <v>13 - 21 (159 - 681)</v>
      </c>
      <c r="F13" s="507"/>
      <c r="G13" s="324"/>
      <c r="H13" s="139" t="s">
        <v>153</v>
      </c>
      <c r="I13" s="182">
        <v>0</v>
      </c>
      <c r="J13" s="146"/>
      <c r="K13" s="209"/>
    </row>
    <row r="14" spans="1:13" ht="19.5" customHeight="1" x14ac:dyDescent="0.2">
      <c r="A14" s="143"/>
      <c r="B14" s="139" t="s">
        <v>126</v>
      </c>
      <c r="C14" s="181" t="s">
        <v>348</v>
      </c>
      <c r="D14" s="139" t="str">
        <f>IF(C14="No","","Depth (in.) =")</f>
        <v>Depth (in.) =</v>
      </c>
      <c r="E14" s="180">
        <v>6</v>
      </c>
      <c r="F14" s="324"/>
      <c r="G14" s="324"/>
      <c r="H14" s="139" t="s">
        <v>155</v>
      </c>
      <c r="I14" s="180">
        <v>0</v>
      </c>
      <c r="J14" s="146"/>
      <c r="K14" s="209"/>
    </row>
    <row r="15" spans="1:13" ht="12" customHeight="1" thickBot="1" x14ac:dyDescent="0.25">
      <c r="A15" s="143"/>
      <c r="B15" s="139"/>
      <c r="C15" s="151"/>
      <c r="D15" s="150"/>
      <c r="E15" s="36"/>
      <c r="F15" s="36"/>
      <c r="G15" s="23"/>
      <c r="H15" s="139"/>
      <c r="I15" s="149"/>
      <c r="J15" s="146"/>
      <c r="K15" s="209"/>
    </row>
    <row r="16" spans="1:13" ht="19.5" customHeight="1" thickTop="1" x14ac:dyDescent="0.2">
      <c r="A16" s="143"/>
      <c r="B16" s="145"/>
      <c r="C16" s="500"/>
      <c r="D16" s="501"/>
      <c r="E16" s="501"/>
      <c r="F16" s="502"/>
      <c r="G16" s="503" t="s">
        <v>160</v>
      </c>
      <c r="H16" s="496"/>
      <c r="I16" s="504"/>
      <c r="J16" s="146"/>
      <c r="K16" s="209"/>
    </row>
    <row r="17" spans="1:11" ht="15" x14ac:dyDescent="0.2">
      <c r="A17" s="143"/>
      <c r="B17" s="23"/>
      <c r="C17" s="505"/>
      <c r="D17" s="505"/>
      <c r="E17" s="505"/>
      <c r="F17" s="506"/>
      <c r="G17" s="170" t="s">
        <v>136</v>
      </c>
      <c r="H17" s="171" t="s">
        <v>137</v>
      </c>
      <c r="I17" s="172" t="s">
        <v>135</v>
      </c>
      <c r="J17" s="146"/>
      <c r="K17" s="209"/>
    </row>
    <row r="18" spans="1:11" ht="17.100000000000001" customHeight="1" x14ac:dyDescent="0.2">
      <c r="A18" s="143"/>
      <c r="B18" s="24"/>
      <c r="C18" s="500"/>
      <c r="D18" s="501"/>
      <c r="E18" s="501"/>
      <c r="F18" s="502"/>
      <c r="G18" s="168" t="s">
        <v>161</v>
      </c>
      <c r="H18" s="183">
        <v>15</v>
      </c>
      <c r="I18" s="164">
        <f t="shared" ref="I18:I23" si="0">I9*H18</f>
        <v>5805</v>
      </c>
      <c r="J18" s="146"/>
      <c r="K18" s="209"/>
    </row>
    <row r="19" spans="1:11" ht="17.100000000000001" customHeight="1" x14ac:dyDescent="0.2">
      <c r="A19" s="143"/>
      <c r="B19" s="24"/>
      <c r="C19" s="174"/>
      <c r="D19" s="175"/>
      <c r="E19" s="175"/>
      <c r="F19" s="175"/>
      <c r="G19" s="168" t="s">
        <v>162</v>
      </c>
      <c r="H19" s="183">
        <v>1</v>
      </c>
      <c r="I19" s="164">
        <f t="shared" si="0"/>
        <v>521</v>
      </c>
      <c r="J19" s="146"/>
      <c r="K19" s="209"/>
    </row>
    <row r="20" spans="1:11" ht="17.100000000000001" customHeight="1" x14ac:dyDescent="0.2">
      <c r="A20" s="143"/>
      <c r="B20" s="24"/>
      <c r="C20" s="24"/>
      <c r="D20" s="24"/>
      <c r="E20" s="139" t="s">
        <v>117</v>
      </c>
      <c r="F20" s="184" t="str">
        <f>CONCATENATE(" ",Hd," ft.")</f>
        <v xml:space="preserve"> 105 ft.</v>
      </c>
      <c r="G20" s="168" t="s">
        <v>163</v>
      </c>
      <c r="H20" s="183">
        <v>8</v>
      </c>
      <c r="I20" s="164">
        <f t="shared" si="0"/>
        <v>720</v>
      </c>
      <c r="J20" s="146"/>
      <c r="K20" s="209"/>
    </row>
    <row r="21" spans="1:11" ht="17.100000000000001" customHeight="1" x14ac:dyDescent="0.2">
      <c r="A21" s="143"/>
      <c r="B21" s="442" t="str">
        <f>CONCATENATE("   Slope = ",ROUND(Si,4)," ft./ft.")</f>
        <v xml:space="preserve">   Slope = 0.006 ft./ft.</v>
      </c>
      <c r="C21" s="442"/>
      <c r="D21" s="24"/>
      <c r="E21" s="23"/>
      <c r="F21" s="23"/>
      <c r="G21" s="168" t="s">
        <v>164</v>
      </c>
      <c r="H21" s="183">
        <v>1.25</v>
      </c>
      <c r="I21" s="164">
        <f t="shared" si="0"/>
        <v>0</v>
      </c>
      <c r="J21" s="146"/>
      <c r="K21" s="209"/>
    </row>
    <row r="22" spans="1:11" ht="17.100000000000001" customHeight="1" x14ac:dyDescent="0.2">
      <c r="A22" s="143"/>
      <c r="B22" s="442"/>
      <c r="C22" s="442"/>
      <c r="D22" s="24" t="s">
        <v>128</v>
      </c>
      <c r="E22" s="24"/>
      <c r="F22" s="163" t="str">
        <f>CONCATENATE("",ROUND(C10,1)," in.")</f>
        <v>32.4 in.</v>
      </c>
      <c r="G22" s="168" t="s">
        <v>165</v>
      </c>
      <c r="H22" s="183">
        <v>2.5</v>
      </c>
      <c r="I22" s="164">
        <f t="shared" si="0"/>
        <v>0</v>
      </c>
      <c r="J22" s="146"/>
      <c r="K22" s="209"/>
    </row>
    <row r="23" spans="1:11" ht="17.100000000000001" customHeight="1" x14ac:dyDescent="0.2">
      <c r="A23" s="143"/>
      <c r="B23" s="24"/>
      <c r="C23" s="24"/>
      <c r="D23" s="111" t="str">
        <f>(CONCATENATE("",ROUND(C11,0)," ft."))</f>
        <v>18 ft.</v>
      </c>
      <c r="E23" s="24"/>
      <c r="F23" s="23"/>
      <c r="G23" s="168" t="s">
        <v>166</v>
      </c>
      <c r="H23" s="183">
        <v>300</v>
      </c>
      <c r="I23" s="165">
        <f t="shared" si="0"/>
        <v>0</v>
      </c>
      <c r="J23" s="146"/>
      <c r="K23" s="209"/>
    </row>
    <row r="24" spans="1:11" ht="16.5" thickBot="1" x14ac:dyDescent="0.25">
      <c r="A24" s="143"/>
      <c r="B24" s="24"/>
      <c r="C24" s="24"/>
      <c r="D24" s="24"/>
      <c r="E24" s="24"/>
      <c r="F24" s="23"/>
      <c r="G24" s="166"/>
      <c r="H24" s="169" t="s">
        <v>138</v>
      </c>
      <c r="I24" s="167">
        <f>SUM(I18:I23)</f>
        <v>7046</v>
      </c>
      <c r="J24" s="146"/>
      <c r="K24" s="209"/>
    </row>
    <row r="25" spans="1:11" ht="15.75" customHeight="1" thickTop="1" x14ac:dyDescent="0.2">
      <c r="A25" s="143"/>
      <c r="B25" s="24"/>
      <c r="C25" s="24"/>
      <c r="D25" s="24"/>
      <c r="E25" s="24"/>
      <c r="F25" s="58"/>
      <c r="G25" s="23"/>
      <c r="H25" s="23"/>
      <c r="I25" s="23"/>
      <c r="J25" s="146"/>
      <c r="K25" s="209"/>
    </row>
    <row r="26" spans="1:11" ht="15" x14ac:dyDescent="0.2">
      <c r="A26" s="143"/>
      <c r="B26" s="24"/>
      <c r="C26" s="139" t="s">
        <v>130</v>
      </c>
      <c r="D26" s="151" t="str">
        <f>CONCATENATE("",C13," ft.")</f>
        <v>45 ft.</v>
      </c>
      <c r="E26" s="24"/>
      <c r="F26" s="58" t="s">
        <v>140</v>
      </c>
      <c r="G26" s="23"/>
      <c r="H26" s="22"/>
      <c r="I26" s="24"/>
      <c r="J26" s="146"/>
      <c r="K26" s="209"/>
    </row>
    <row r="27" spans="1:11" ht="15.75" x14ac:dyDescent="0.2">
      <c r="A27" s="488" t="s">
        <v>8</v>
      </c>
      <c r="B27" s="489"/>
      <c r="C27" s="24"/>
      <c r="D27" s="24"/>
      <c r="E27" s="24"/>
      <c r="F27" s="139" t="s">
        <v>139</v>
      </c>
      <c r="G27" s="112" t="str">
        <f>CONCATENATE("",'Design Data'!D18," ft.")</f>
        <v>99 ft.</v>
      </c>
      <c r="H27" s="24"/>
      <c r="I27" s="24"/>
      <c r="J27" s="146"/>
      <c r="K27" s="209"/>
    </row>
    <row r="28" spans="1:11" x14ac:dyDescent="0.2">
      <c r="A28" s="360" t="s">
        <v>313</v>
      </c>
      <c r="B28" s="361" t="s">
        <v>321</v>
      </c>
      <c r="C28" s="24"/>
      <c r="D28" s="24"/>
      <c r="E28" s="24"/>
      <c r="F28" s="24"/>
      <c r="G28" s="24"/>
      <c r="H28" s="152"/>
      <c r="I28" s="24"/>
      <c r="J28" s="146"/>
      <c r="K28" s="209"/>
    </row>
    <row r="29" spans="1:11" ht="15" x14ac:dyDescent="0.2">
      <c r="A29" s="379" t="s">
        <v>314</v>
      </c>
      <c r="B29" s="362" t="str">
        <f>CONCATENATE(Plan!$F$20, " (1)")</f>
        <v xml:space="preserve"> 105 ft. (1)</v>
      </c>
      <c r="C29" s="325"/>
      <c r="D29" s="24"/>
      <c r="E29" s="24"/>
      <c r="F29" s="24"/>
      <c r="G29" s="153"/>
      <c r="H29" s="24"/>
      <c r="I29" s="433" t="str">
        <f>CONCATENATE("Slope = ",ROUND(So,4)," ft./ft.")</f>
        <v>Slope = 0.005 ft./ft.</v>
      </c>
      <c r="J29" s="480"/>
      <c r="K29" s="209"/>
    </row>
    <row r="30" spans="1:11" ht="15" x14ac:dyDescent="0.2">
      <c r="A30" s="379" t="str">
        <f>IF(Plan!$C$11-Plan!$H$25&lt;100,CONCATENATE("0+",ROUND(Plan!$C$11-Plan!$H$25,1)),CONCATENATE("1+",ROUND(Plan!$C$11-100-Plan!$H$25,1)))</f>
        <v>0+13.5</v>
      </c>
      <c r="B30" s="362" t="str">
        <f>CONCATENATE(Plan!$F$20," (2)")</f>
        <v xml:space="preserve"> 105 ft. (2)</v>
      </c>
      <c r="C30" s="24"/>
      <c r="D30" s="24"/>
      <c r="E30" s="24"/>
      <c r="F30" s="155" t="str">
        <f>CONCATENATE("",ROUND(1/Sc,2),"        ")</f>
        <v xml:space="preserve">5        </v>
      </c>
      <c r="G30" s="24" t="s">
        <v>129</v>
      </c>
      <c r="H30" s="24"/>
      <c r="I30" s="433"/>
      <c r="J30" s="480"/>
      <c r="K30" s="209"/>
    </row>
    <row r="31" spans="1:11" ht="15" x14ac:dyDescent="0.2">
      <c r="A31" s="379" t="str">
        <f>IF(Plan!$C$11&lt;100,CONCATENATE("0+",ROUND(Plan!$C$11,1)),CONCATENATE("1+",ROUND(Plan!$C$11-100,1)))</f>
        <v>0+18</v>
      </c>
      <c r="B31" s="362" t="str">
        <f>CONCATENATE(ROUND(Hd-Plan!$J$24,1)," ft. (3)")</f>
        <v>104.8 ft. (3)</v>
      </c>
      <c r="C31" s="24"/>
      <c r="D31" s="24"/>
      <c r="E31" s="186" t="str">
        <f>CONCATENATE("",ROUND((Hd-'Design Data'!$D$18)/Sc,0)," ft.")</f>
        <v>30 ft.</v>
      </c>
      <c r="F31" s="24"/>
      <c r="G31" s="185" t="str">
        <f>CONCATENATE("",ROUND(C12,0)," ft.")</f>
        <v>20 ft.</v>
      </c>
      <c r="H31" s="139" t="s">
        <v>58</v>
      </c>
      <c r="I31" s="112" t="str">
        <f>CONCATENATE("",d," ft.")</f>
        <v>1 ft.</v>
      </c>
      <c r="J31" s="146"/>
      <c r="K31" s="209"/>
    </row>
    <row r="32" spans="1:11" x14ac:dyDescent="0.2">
      <c r="A32" s="379" t="str">
        <f>IF(Plan!$C$11+Plan!$I$25&lt;100,CONCATENATE("0+",ROUND(Plan!$C$11+Plan!$I$25,1)),CONCATENATE("1+",ROUND(Plan!$C$11+Plan!$I$25-100,1)))</f>
        <v>0+22.4</v>
      </c>
      <c r="B32" s="362" t="str">
        <f>CONCATENATE(ROUND(Hd-Plan!$I$24,1)," ft. (4)")</f>
        <v>104.1 ft. (4)</v>
      </c>
      <c r="C32" s="24"/>
      <c r="D32" s="24"/>
      <c r="E32" s="24"/>
      <c r="F32" s="24"/>
      <c r="G32" s="24"/>
      <c r="H32" s="24"/>
      <c r="I32" s="24"/>
      <c r="J32" s="146"/>
      <c r="K32" s="209"/>
    </row>
    <row r="33" spans="1:11" ht="16.5" x14ac:dyDescent="0.2">
      <c r="A33" s="379" t="str">
        <f>IF(Plan!$C$11+ROUND((Hd-'Design Data'!$D$18)/Sc,0)&lt;100,CONCATENATE("0+",ROUND(Plan!$C$11+ROUND((Hd-'Design Data'!$D$18)/Sc,0),1)),IF(Plan!$C$11+ROUND((Hd-'Design Data'!$D$18)/Sc,0)&lt;200,CONCATENATE("1+",ROUND((Plan!$C$11+ROUND((Hd-'Design Data'!$D$18)/Sc,0))-100,1)),CONCATENATE("2+",ROUND((Plan!$C$11+ROUND((Hd-'Design Data'!$D$18)/Sc,0))-200,1))))</f>
        <v>0+48</v>
      </c>
      <c r="B33" s="380" t="str">
        <f>CONCATENATE(Plan!$G$27," (5)")</f>
        <v>99 ft. (5)</v>
      </c>
      <c r="C33" s="24"/>
      <c r="D33" s="24"/>
      <c r="E33" s="159" t="s">
        <v>157</v>
      </c>
      <c r="F33" s="160"/>
      <c r="G33" s="160"/>
      <c r="H33" s="320" t="s">
        <v>297</v>
      </c>
      <c r="I33" s="325" t="str">
        <f>IF('Design Data'!$M$25="Not Solved","----",IF(AND(IF('Design Data'!$H$21="Program",Calculations!$C$29,'Design Data'!$H$21)+'Design Data'!$F$14&gt;=Calculations!$C$67,IF('Design Data'!$H$22="Program",Calculations!$F$29,'Design Data'!$H$22)+'Design Data'!$F$14&gt;=Calculations!$F$67),"will","will not"))</f>
        <v>will</v>
      </c>
      <c r="J33" s="146"/>
      <c r="K33" s="209"/>
    </row>
    <row r="34" spans="1:11" ht="16.5" x14ac:dyDescent="0.2">
      <c r="A34" s="379" t="str">
        <f>IF(Plan!$C$11+ROUND((Hd-'Design Data'!$D$18)/Sc,0)+Plan!$C$12&lt;100,CONCATENATE("0+",ROUND(Plan!$C$11+Plan!$C$12+ROUND((Hd-'Design Data'!$D$18)/Sc,0),1)),IF(Plan!$C$11+ROUND((Hd-'Design Data'!$D$18)/Sc,0)+Plan!$C$12&lt;200,CONCATENATE("1+",ROUND((Plan!$C$11+Plan!$C$12+ROUND((Hd-'Design Data'!$D$18)/Sc,0))-100,1)),IF(Plan!$C$11+ROUND((Hd-'Design Data'!$D$18)/Sc,0)+Plan!$C$12&lt;300,CONCATENATE("2+",ROUND((Plan!$C$11+Plan!$C$12+ROUND((Hd-'Design Data'!$D$18)/Sc,0))-200,1)),CONCATENATE("3+",ROUND((Plan!$C$11+Plan!$C$12+ROUND((Hd-'Design Data'!$D$18)/Sc,0))-300,1)))))</f>
        <v>0+68</v>
      </c>
      <c r="B34" s="380" t="str">
        <f>CONCATENATE(Plan!$G$27," (6)")</f>
        <v>99 ft. (6)</v>
      </c>
      <c r="C34" s="24"/>
      <c r="D34" s="24"/>
      <c r="E34" s="159"/>
      <c r="F34" s="160"/>
      <c r="G34" s="160"/>
      <c r="H34" s="321" t="s">
        <v>9</v>
      </c>
      <c r="I34" s="24"/>
      <c r="J34" s="146"/>
      <c r="K34" s="209"/>
    </row>
    <row r="35" spans="1:11" ht="15" x14ac:dyDescent="0.2">
      <c r="A35" s="379" t="str">
        <f>IF(Plan!$C$11+ROUND((Hd-'Design Data'!$D$18)/Sc,0)+Plan!$C$12+d*2.5&lt;100,CONCATENATE("0+",ROUND(Plan!$C$11+Plan!$C$12+d*2.5+ROUND((Hd-'Design Data'!$D$18)/Sc,0),1)),IF(Plan!$C$11+ROUND((Hd-'Design Data'!$D$18)/Sc,0)+Plan!$C$12+d*2.5&lt;200,CONCATENATE("1+",ROUND((Plan!$C$11+Plan!$C$12+d*2.5+ROUND((Hd-'Design Data'!$D$18)/Sc,0))-100,1)),IF(Plan!$C$11+ROUND((Hd-'Design Data'!$D$18)/Sc,0)+Plan!$C$12+d*2.5&lt;300,CONCATENATE("2+",ROUND((Plan!$C$11+Plan!$C$12+d*2.5+ROUND((Hd-'Design Data'!$D$18)/Sc,0))-200,1)),CONCATENATE("3+",ROUND((Plan!$C$11+Plan!$C$12+d*2.5+ROUND((Hd-'Design Data'!$D$18)/Sc,0))-300,1)))))</f>
        <v>0+70.5</v>
      </c>
      <c r="B35" s="381" t="str">
        <f>CONCATENATE(d+'Design Data'!$D$18," ft. (7)")</f>
        <v>100 ft. (7)</v>
      </c>
      <c r="C35" s="24"/>
      <c r="D35" s="24"/>
      <c r="E35" s="24"/>
      <c r="F35" s="58" t="s">
        <v>86</v>
      </c>
      <c r="G35" s="24"/>
      <c r="H35" s="321"/>
      <c r="I35" s="24"/>
      <c r="J35" s="146"/>
      <c r="K35" s="209"/>
    </row>
    <row r="36" spans="1:11" x14ac:dyDescent="0.2">
      <c r="A36" s="143"/>
      <c r="B36" s="24"/>
      <c r="C36" s="24"/>
      <c r="D36" s="24"/>
      <c r="E36" s="24"/>
      <c r="F36" s="24"/>
      <c r="G36" s="24"/>
      <c r="H36" s="24"/>
      <c r="I36" s="24"/>
      <c r="J36" s="146"/>
      <c r="K36" s="209"/>
    </row>
    <row r="37" spans="1:11" ht="15" customHeight="1" x14ac:dyDescent="0.2">
      <c r="A37" s="143"/>
      <c r="B37" s="24"/>
      <c r="C37" s="187" t="str">
        <f>CONCATENATE("",ROUND(Calculations!C11*mi*2+Bwi,0)," ft.  ")</f>
        <v xml:space="preserve">39 ft.  </v>
      </c>
      <c r="D37" s="151"/>
      <c r="E37" s="24"/>
      <c r="F37" s="24"/>
      <c r="G37" s="187" t="str">
        <f>CONCATENATE("",ROUND(IF(Calculations!D38&gt;Calculations!C67,Calculations!D38,Calculations!C67)*mc*2+Bwc,0)," ft.")</f>
        <v>42 ft.</v>
      </c>
      <c r="H37" s="24"/>
      <c r="I37" s="24"/>
      <c r="J37" s="146"/>
      <c r="K37" s="209"/>
    </row>
    <row r="38" spans="1:11" ht="14.25" customHeight="1" x14ac:dyDescent="0.2">
      <c r="A38" s="143"/>
      <c r="B38" s="24"/>
      <c r="C38" s="24"/>
      <c r="D38" s="24"/>
      <c r="E38" s="24"/>
      <c r="F38" s="24"/>
      <c r="G38" s="24"/>
      <c r="H38" s="24"/>
      <c r="I38" s="24"/>
      <c r="J38" s="146"/>
      <c r="K38" s="209"/>
    </row>
    <row r="39" spans="1:11" ht="14.25" customHeight="1" x14ac:dyDescent="0.2">
      <c r="A39" s="143"/>
      <c r="B39" s="24"/>
      <c r="C39" s="24"/>
      <c r="D39" s="24"/>
      <c r="E39" s="24"/>
      <c r="F39" s="24"/>
      <c r="G39" s="24"/>
      <c r="H39" s="24"/>
      <c r="I39" s="24"/>
      <c r="J39" s="146"/>
      <c r="K39" s="209"/>
    </row>
    <row r="40" spans="1:11" ht="15" customHeight="1" x14ac:dyDescent="0.2">
      <c r="A40" s="143"/>
      <c r="B40" s="24"/>
      <c r="C40" s="24"/>
      <c r="D40" s="24"/>
      <c r="E40" s="187" t="str">
        <f>CONCATENATE("",'Design Data'!C14," ft.")</f>
        <v>1 ft.</v>
      </c>
      <c r="F40" s="24"/>
      <c r="G40" s="24"/>
      <c r="H40" s="24"/>
      <c r="I40" s="24"/>
      <c r="J40" s="146"/>
      <c r="K40" s="209"/>
    </row>
    <row r="41" spans="1:11" ht="15" x14ac:dyDescent="0.2">
      <c r="A41" s="143"/>
      <c r="B41" s="24"/>
      <c r="C41" s="112" t="str">
        <f>CONCATENATE("    ",ROUND(Calculations!C11,2)," ft.")</f>
        <v xml:space="preserve">    2.34 ft.</v>
      </c>
      <c r="D41" s="24"/>
      <c r="E41" s="24"/>
      <c r="F41" s="24"/>
      <c r="G41" s="112" t="str">
        <f>CONCATENATE("           ",ROUND(MAX(Calculations!D38,Calculations!C67,Calculations!D45+'Design Data'!C15),2)," ft.")</f>
        <v xml:space="preserve">           2.76 ft.</v>
      </c>
      <c r="H41" s="24"/>
      <c r="I41" s="58" t="s">
        <v>190</v>
      </c>
      <c r="J41" s="146"/>
      <c r="K41" s="209"/>
    </row>
    <row r="42" spans="1:11" ht="15" x14ac:dyDescent="0.2">
      <c r="A42" s="143"/>
      <c r="B42" s="188" t="str">
        <f>CONCATENATE("",ROUND(mi,1),"")</f>
        <v>4</v>
      </c>
      <c r="C42" s="24"/>
      <c r="D42" s="24"/>
      <c r="E42" s="24"/>
      <c r="F42" s="188" t="str">
        <f>CONCATENATE(" ",ROUND(mc,1),"")</f>
        <v xml:space="preserve"> 4</v>
      </c>
      <c r="G42" s="31"/>
      <c r="H42" s="24"/>
      <c r="I42" s="58" t="s">
        <v>163</v>
      </c>
      <c r="J42" s="146"/>
      <c r="K42" s="209"/>
    </row>
    <row r="43" spans="1:11" ht="15" x14ac:dyDescent="0.2">
      <c r="A43" s="143"/>
      <c r="B43" s="24"/>
      <c r="C43" s="112" t="str">
        <f>CONCATENATE("  ",Bwi," ft.")</f>
        <v xml:space="preserve">  20 ft.</v>
      </c>
      <c r="D43" s="24"/>
      <c r="E43" s="24"/>
      <c r="F43" s="161"/>
      <c r="G43" s="24"/>
      <c r="H43" s="24"/>
      <c r="I43" s="24"/>
      <c r="J43" s="146"/>
      <c r="K43" s="209"/>
    </row>
    <row r="44" spans="1:11" ht="15" x14ac:dyDescent="0.2">
      <c r="A44" s="143"/>
      <c r="B44" s="24"/>
      <c r="C44" s="24"/>
      <c r="D44" s="24"/>
      <c r="E44" s="24"/>
      <c r="F44" s="24"/>
      <c r="G44" s="189" t="str">
        <f>CONCATENATE("",ROUND(Bwc,0)," ft.")</f>
        <v>20 ft.</v>
      </c>
      <c r="H44" s="22"/>
      <c r="I44" s="187" t="str">
        <f>CONCATENATE("",C10," in.")</f>
        <v>32.4 in.</v>
      </c>
      <c r="J44" s="146"/>
      <c r="K44" s="209"/>
    </row>
    <row r="45" spans="1:11" x14ac:dyDescent="0.2">
      <c r="A45" s="143"/>
      <c r="B45" s="24"/>
      <c r="C45" s="24"/>
      <c r="D45" s="24"/>
      <c r="E45" s="24"/>
      <c r="F45" s="24"/>
      <c r="G45" s="24"/>
      <c r="H45" s="24"/>
      <c r="I45" s="24"/>
      <c r="J45" s="146"/>
      <c r="K45" s="209"/>
    </row>
    <row r="46" spans="1:11" ht="16.5" customHeight="1" x14ac:dyDescent="0.2">
      <c r="A46" s="143"/>
      <c r="B46" s="481" t="s">
        <v>118</v>
      </c>
      <c r="C46" s="482"/>
      <c r="D46" s="482"/>
      <c r="E46" s="24"/>
      <c r="F46" s="24"/>
      <c r="G46" s="159" t="s">
        <v>119</v>
      </c>
      <c r="H46" s="24"/>
      <c r="I46" s="24"/>
      <c r="J46" s="146"/>
      <c r="K46" s="209"/>
    </row>
    <row r="47" spans="1:11" x14ac:dyDescent="0.2">
      <c r="A47" s="143"/>
      <c r="B47" s="24"/>
      <c r="C47" s="24"/>
      <c r="D47" s="24"/>
      <c r="E47" s="24"/>
      <c r="F47" s="24"/>
      <c r="G47" s="24"/>
      <c r="H47" s="24"/>
      <c r="I47" s="24"/>
      <c r="J47" s="146"/>
      <c r="K47" s="209"/>
    </row>
    <row r="48" spans="1:11" ht="9.9499999999999993" customHeight="1" x14ac:dyDescent="0.2">
      <c r="A48" s="143"/>
      <c r="B48" s="24"/>
      <c r="C48" s="24"/>
      <c r="D48" s="24"/>
      <c r="E48" s="24"/>
      <c r="F48" s="483" t="s">
        <v>167</v>
      </c>
      <c r="G48" s="484"/>
      <c r="H48" s="484"/>
      <c r="I48" s="484"/>
      <c r="J48" s="485"/>
      <c r="K48" s="209"/>
    </row>
    <row r="49" spans="1:11" ht="9.9499999999999993" customHeight="1" thickBot="1" x14ac:dyDescent="0.25">
      <c r="A49" s="143"/>
      <c r="B49" s="24"/>
      <c r="C49" s="24"/>
      <c r="D49" s="24"/>
      <c r="E49" s="24"/>
      <c r="F49" s="486"/>
      <c r="G49" s="486"/>
      <c r="H49" s="486"/>
      <c r="I49" s="486"/>
      <c r="J49" s="487"/>
      <c r="K49" s="209"/>
    </row>
    <row r="50" spans="1:11" ht="15.75" thickTop="1" x14ac:dyDescent="0.2">
      <c r="A50" s="143"/>
      <c r="B50" s="24"/>
      <c r="C50" s="24"/>
      <c r="D50" s="24"/>
      <c r="E50" s="24"/>
      <c r="F50" s="212" t="s">
        <v>49</v>
      </c>
      <c r="G50" s="465" t="str">
        <f>'Design Data'!C4</f>
        <v>Spillway protection</v>
      </c>
      <c r="H50" s="465"/>
      <c r="I50" s="466"/>
      <c r="J50" s="213"/>
      <c r="K50" s="209"/>
    </row>
    <row r="51" spans="1:11" ht="15.75" thickBot="1" x14ac:dyDescent="0.25">
      <c r="A51" s="143"/>
      <c r="B51" s="24"/>
      <c r="C51" s="24"/>
      <c r="D51" s="112" t="str">
        <f>CONCATENATE("",ROUND(Tw*mo*2+Bwo,0)," ft.  ")</f>
        <v xml:space="preserve">56 ft.  </v>
      </c>
      <c r="E51" s="24"/>
      <c r="F51" s="214" t="s">
        <v>127</v>
      </c>
      <c r="G51" s="215" t="str">
        <f>CONCATENATE("",'Design Data'!H4," County")</f>
        <v>Woodbury County</v>
      </c>
      <c r="H51" s="216"/>
      <c r="I51" s="13"/>
      <c r="J51" s="217"/>
      <c r="K51" s="209"/>
    </row>
    <row r="52" spans="1:11" ht="14.25" customHeight="1" x14ac:dyDescent="0.2">
      <c r="A52" s="143"/>
      <c r="B52" s="24"/>
      <c r="C52" s="24"/>
      <c r="D52" s="24"/>
      <c r="E52" s="24"/>
      <c r="F52" s="467" t="s">
        <v>131</v>
      </c>
      <c r="G52" s="468"/>
      <c r="H52" s="469"/>
      <c r="I52" s="469"/>
      <c r="J52" s="470"/>
      <c r="K52" s="209"/>
    </row>
    <row r="53" spans="1:11" ht="14.25" customHeight="1" x14ac:dyDescent="0.2">
      <c r="A53" s="143"/>
      <c r="B53" s="24"/>
      <c r="C53" s="24"/>
      <c r="D53" s="24"/>
      <c r="E53" s="24"/>
      <c r="F53" s="471"/>
      <c r="G53" s="468"/>
      <c r="H53" s="468"/>
      <c r="I53" s="468"/>
      <c r="J53" s="454"/>
      <c r="K53" s="209"/>
    </row>
    <row r="54" spans="1:11" ht="14.25" customHeight="1" thickBot="1" x14ac:dyDescent="0.25">
      <c r="A54" s="143"/>
      <c r="B54" s="24"/>
      <c r="C54" s="24"/>
      <c r="D54" s="24"/>
      <c r="E54" s="24"/>
      <c r="F54" s="472"/>
      <c r="G54" s="473"/>
      <c r="H54" s="473"/>
      <c r="I54" s="473"/>
      <c r="J54" s="474"/>
      <c r="K54" s="209"/>
    </row>
    <row r="55" spans="1:11" ht="15" x14ac:dyDescent="0.2">
      <c r="A55" s="162"/>
      <c r="B55" s="186" t="str">
        <f>CONCATENATE("",ROUND(mo,1),"")</f>
        <v>4</v>
      </c>
      <c r="C55" s="187" t="str">
        <f>CONCATENATE("",ROUND(Tw,2)," ft. ")</f>
        <v xml:space="preserve">2.04 ft. </v>
      </c>
      <c r="D55" s="24"/>
      <c r="E55" s="24"/>
      <c r="F55" s="218"/>
      <c r="G55" s="219"/>
      <c r="H55" s="220"/>
      <c r="I55" s="490"/>
      <c r="J55" s="491"/>
      <c r="K55" s="209"/>
    </row>
    <row r="56" spans="1:11" ht="15" x14ac:dyDescent="0.2">
      <c r="A56" s="143"/>
      <c r="B56" s="154"/>
      <c r="C56" s="24"/>
      <c r="D56" s="24"/>
      <c r="E56" s="24"/>
      <c r="F56" s="475" t="str">
        <f>CONCATENATE("                   ",'Design Data'!C5,"")</f>
        <v xml:space="preserve">                   Jim Villa</v>
      </c>
      <c r="G56" s="476"/>
      <c r="H56" s="222" t="s">
        <v>123</v>
      </c>
      <c r="I56" s="492"/>
      <c r="J56" s="493"/>
      <c r="K56" s="209"/>
    </row>
    <row r="57" spans="1:11" ht="15" x14ac:dyDescent="0.2">
      <c r="A57" s="143"/>
      <c r="B57" s="24"/>
      <c r="C57" s="187" t="str">
        <f>CONCATENATE("  ",Bwo," ft.  ")</f>
        <v xml:space="preserve">  40 ft.  </v>
      </c>
      <c r="D57" s="24"/>
      <c r="E57" s="24"/>
      <c r="F57" s="223"/>
      <c r="G57" s="224"/>
      <c r="H57" s="477"/>
      <c r="I57" s="478"/>
      <c r="J57" s="479"/>
      <c r="K57" s="209"/>
    </row>
    <row r="58" spans="1:11" x14ac:dyDescent="0.2">
      <c r="A58" s="143"/>
      <c r="B58" s="24"/>
      <c r="C58" s="24"/>
      <c r="D58" s="24"/>
      <c r="E58" s="24"/>
      <c r="F58" s="223" t="s">
        <v>134</v>
      </c>
      <c r="G58" s="224"/>
      <c r="H58" s="477"/>
      <c r="I58" s="478"/>
      <c r="J58" s="479"/>
      <c r="K58" s="209"/>
    </row>
    <row r="59" spans="1:11" ht="14.1" customHeight="1" thickBot="1" x14ac:dyDescent="0.25">
      <c r="A59" s="143"/>
      <c r="B59" s="24"/>
      <c r="C59" s="24"/>
      <c r="D59" s="24"/>
      <c r="E59" s="24"/>
      <c r="F59" s="223"/>
      <c r="G59" s="224"/>
      <c r="H59" s="222"/>
      <c r="I59" s="13"/>
      <c r="J59" s="217"/>
      <c r="K59" s="209"/>
    </row>
    <row r="60" spans="1:11" ht="14.1" customHeight="1" x14ac:dyDescent="0.2">
      <c r="A60" s="143"/>
      <c r="B60" s="24"/>
      <c r="C60" s="159" t="s">
        <v>120</v>
      </c>
      <c r="D60" s="24"/>
      <c r="E60" s="24"/>
      <c r="F60" s="223" t="s">
        <v>122</v>
      </c>
      <c r="G60" s="224"/>
      <c r="H60" s="225" t="s">
        <v>132</v>
      </c>
      <c r="I60" s="226" t="s">
        <v>125</v>
      </c>
      <c r="J60" s="221"/>
      <c r="K60" s="209"/>
    </row>
    <row r="61" spans="1:11" ht="14.1" customHeight="1" thickBot="1" x14ac:dyDescent="0.25">
      <c r="A61" s="143"/>
      <c r="B61" s="24"/>
      <c r="C61" s="23"/>
      <c r="D61" s="24"/>
      <c r="E61" s="24"/>
      <c r="F61" s="449" t="str">
        <f>IF('Design Data'!H5="","",'Design Data'!H5)</f>
        <v/>
      </c>
      <c r="G61" s="450"/>
      <c r="H61" s="227" t="s">
        <v>133</v>
      </c>
      <c r="I61" s="453"/>
      <c r="J61" s="454"/>
      <c r="K61" s="209"/>
    </row>
    <row r="62" spans="1:11" ht="14.1" customHeight="1" thickBot="1" x14ac:dyDescent="0.25">
      <c r="A62" s="147"/>
      <c r="B62" s="148"/>
      <c r="C62" s="148"/>
      <c r="D62" s="148"/>
      <c r="E62" s="148"/>
      <c r="F62" s="451"/>
      <c r="G62" s="452"/>
      <c r="H62" s="228" t="s">
        <v>124</v>
      </c>
      <c r="I62" s="455"/>
      <c r="J62" s="456"/>
      <c r="K62" s="209"/>
    </row>
    <row r="63" spans="1:11" ht="15" thickTop="1" x14ac:dyDescent="0.2">
      <c r="A63" s="13"/>
      <c r="B63" s="13"/>
      <c r="C63" s="13"/>
      <c r="D63" s="13"/>
      <c r="E63" s="13"/>
      <c r="F63" s="13"/>
      <c r="G63" s="209"/>
      <c r="H63" s="13"/>
      <c r="I63" s="13"/>
      <c r="J63" s="13"/>
      <c r="K63" s="209"/>
    </row>
    <row r="64" spans="1:11" hidden="1" x14ac:dyDescent="0.2">
      <c r="A64" s="123"/>
      <c r="B64" s="123"/>
      <c r="C64" s="123"/>
      <c r="D64" s="123"/>
      <c r="E64" s="123"/>
    </row>
    <row r="65" spans="1:5" hidden="1" x14ac:dyDescent="0.2">
      <c r="A65" s="123"/>
      <c r="B65" s="123"/>
      <c r="C65" s="123"/>
      <c r="D65" s="123"/>
      <c r="E65" s="123"/>
    </row>
    <row r="66" spans="1:5" hidden="1" x14ac:dyDescent="0.2">
      <c r="A66" s="123"/>
      <c r="B66" s="123"/>
      <c r="C66" s="123"/>
      <c r="D66" s="123"/>
      <c r="E66" s="123"/>
    </row>
    <row r="67" spans="1:5" hidden="1" x14ac:dyDescent="0.2">
      <c r="A67" s="123"/>
      <c r="B67" s="123"/>
      <c r="C67" s="123"/>
      <c r="D67" s="123"/>
      <c r="E67" s="123"/>
    </row>
    <row r="68" spans="1:5" hidden="1" x14ac:dyDescent="0.2">
      <c r="A68" s="123"/>
      <c r="B68" s="123"/>
      <c r="C68" s="123"/>
      <c r="D68" s="123"/>
      <c r="E68" s="123"/>
    </row>
    <row r="69" spans="1:5" hidden="1" x14ac:dyDescent="0.2">
      <c r="A69" s="123"/>
      <c r="B69" s="123"/>
      <c r="C69" s="123"/>
      <c r="D69" s="123"/>
      <c r="E69" s="123"/>
    </row>
    <row r="70" spans="1:5" hidden="1" x14ac:dyDescent="0.2">
      <c r="A70" s="123"/>
      <c r="B70" s="123"/>
      <c r="C70" s="123"/>
      <c r="D70" s="123"/>
      <c r="E70" s="123"/>
    </row>
  </sheetData>
  <sheetProtection password="BBBB" sheet="1"/>
  <mergeCells count="33">
    <mergeCell ref="E12:F12"/>
    <mergeCell ref="F48:J49"/>
    <mergeCell ref="A27:B27"/>
    <mergeCell ref="I55:J56"/>
    <mergeCell ref="H5:I5"/>
    <mergeCell ref="D6:E6"/>
    <mergeCell ref="A8:C8"/>
    <mergeCell ref="D8:F8"/>
    <mergeCell ref="H8:I8"/>
    <mergeCell ref="C16:F16"/>
    <mergeCell ref="G16:I16"/>
    <mergeCell ref="C17:F17"/>
    <mergeCell ref="C18:F18"/>
    <mergeCell ref="E13:F13"/>
    <mergeCell ref="E10:F10"/>
    <mergeCell ref="E9:F9"/>
    <mergeCell ref="E11:F11"/>
    <mergeCell ref="F61:G62"/>
    <mergeCell ref="I61:J62"/>
    <mergeCell ref="A1:J1"/>
    <mergeCell ref="A2:J3"/>
    <mergeCell ref="A4:A6"/>
    <mergeCell ref="C4:E4"/>
    <mergeCell ref="F4:F6"/>
    <mergeCell ref="H4:I4"/>
    <mergeCell ref="C5:E5"/>
    <mergeCell ref="G50:I50"/>
    <mergeCell ref="F52:J54"/>
    <mergeCell ref="F56:G56"/>
    <mergeCell ref="H57:J58"/>
    <mergeCell ref="B21:C22"/>
    <mergeCell ref="I29:J30"/>
    <mergeCell ref="B46:D46"/>
  </mergeCells>
  <phoneticPr fontId="74" type="noConversion"/>
  <pageMargins left="0.75" right="0.5" top="0.75" bottom="0.5" header="0.5" footer="0.5"/>
  <pageSetup scale="73" fitToHeight="0" orientation="portrait" r:id="rId1"/>
  <headerFooter alignWithMargins="0">
    <oddHeader>&amp;LRock_Chute.xls
&amp;RPage 1 of 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9085" r:id="rId4" name="Button 893">
              <controlPr defaultSize="0" print="0" autoFill="0" autoPict="0" macro="[0]!Document">
                <anchor moveWithCells="1" sizeWithCells="1">
                  <from>
                    <xdr:col>0</xdr:col>
                    <xdr:colOff>9525</xdr:colOff>
                    <xdr:row>0</xdr:row>
                    <xdr:rowOff>9525</xdr:rowOff>
                  </from>
                  <to>
                    <xdr:col>2</xdr:col>
                    <xdr:colOff>476250</xdr:colOff>
                    <xdr:row>0</xdr:row>
                    <xdr:rowOff>323850</xdr:rowOff>
                  </to>
                </anchor>
              </controlPr>
            </control>
          </mc:Choice>
        </mc:AlternateContent>
        <mc:AlternateContent xmlns:mc="http://schemas.openxmlformats.org/markup-compatibility/2006">
          <mc:Choice Requires="x14">
            <control shapeId="9086" r:id="rId5" name="Button 894">
              <controlPr defaultSize="0" print="0" autoFill="0" autoPict="0" macro="[0]!Plan">
                <anchor moveWithCells="1" sizeWithCells="1">
                  <from>
                    <xdr:col>0</xdr:col>
                    <xdr:colOff>9525</xdr:colOff>
                    <xdr:row>1</xdr:row>
                    <xdr:rowOff>9525</xdr:rowOff>
                  </from>
                  <to>
                    <xdr:col>1</xdr:col>
                    <xdr:colOff>514350</xdr:colOff>
                    <xdr:row>2</xdr:row>
                    <xdr:rowOff>142875</xdr:rowOff>
                  </to>
                </anchor>
              </controlPr>
            </control>
          </mc:Choice>
        </mc:AlternateContent>
        <mc:AlternateContent xmlns:mc="http://schemas.openxmlformats.org/markup-compatibility/2006">
          <mc:Choice Requires="x14">
            <control shapeId="9087" r:id="rId6" name="Button 895">
              <controlPr defaultSize="0" print="0" autoFill="0" autoPict="0" macro="[0]!Home_Sheet">
                <anchor moveWithCells="1" sizeWithCells="1">
                  <from>
                    <xdr:col>8</xdr:col>
                    <xdr:colOff>371475</xdr:colOff>
                    <xdr:row>0</xdr:row>
                    <xdr:rowOff>9525</xdr:rowOff>
                  </from>
                  <to>
                    <xdr:col>10</xdr:col>
                    <xdr:colOff>447675</xdr:colOff>
                    <xdr:row>0</xdr:row>
                    <xdr:rowOff>314325</xdr:rowOff>
                  </to>
                </anchor>
              </controlPr>
            </control>
          </mc:Choice>
        </mc:AlternateContent>
        <mc:AlternateContent xmlns:mc="http://schemas.openxmlformats.org/markup-compatibility/2006">
          <mc:Choice Requires="x14">
            <control shapeId="9088" r:id="rId7" name="Button 896">
              <controlPr defaultSize="0" print="0" autoFill="0" autoPict="0" macro="[0]!Yes">
                <anchor moveWithCells="1" sizeWithCells="1">
                  <from>
                    <xdr:col>2</xdr:col>
                    <xdr:colOff>381000</xdr:colOff>
                    <xdr:row>13</xdr:row>
                    <xdr:rowOff>47625</xdr:rowOff>
                  </from>
                  <to>
                    <xdr:col>2</xdr:col>
                    <xdr:colOff>742950</xdr:colOff>
                    <xdr:row>14</xdr:row>
                    <xdr:rowOff>0</xdr:rowOff>
                  </to>
                </anchor>
              </controlPr>
            </control>
          </mc:Choice>
        </mc:AlternateContent>
        <mc:AlternateContent xmlns:mc="http://schemas.openxmlformats.org/markup-compatibility/2006">
          <mc:Choice Requires="x14">
            <control shapeId="9089" r:id="rId8" name="Button 897">
              <controlPr defaultSize="0" print="0" autoFill="0" autoPict="0" macro="[0]!No_">
                <anchor moveWithCells="1" sizeWithCells="1">
                  <from>
                    <xdr:col>2</xdr:col>
                    <xdr:colOff>742950</xdr:colOff>
                    <xdr:row>13</xdr:row>
                    <xdr:rowOff>47625</xdr:rowOff>
                  </from>
                  <to>
                    <xdr:col>3</xdr:col>
                    <xdr:colOff>57150</xdr:colOff>
                    <xdr:row>14</xdr:row>
                    <xdr:rowOff>0</xdr:rowOff>
                  </to>
                </anchor>
              </controlPr>
            </control>
          </mc:Choice>
        </mc:AlternateContent>
        <mc:AlternateContent xmlns:mc="http://schemas.openxmlformats.org/markup-compatibility/2006">
          <mc:Choice Requires="x14">
            <control shapeId="9107" r:id="rId9" name="Button 915">
              <controlPr defaultSize="0" print="0" autoFill="0" autoPict="0" macro="[0]!Instructions">
                <anchor moveWithCells="1" sizeWithCells="1">
                  <from>
                    <xdr:col>8</xdr:col>
                    <xdr:colOff>619125</xdr:colOff>
                    <xdr:row>0</xdr:row>
                    <xdr:rowOff>323850</xdr:rowOff>
                  </from>
                  <to>
                    <xdr:col>10</xdr:col>
                    <xdr:colOff>447675</xdr:colOff>
                    <xdr:row>2</xdr:row>
                    <xdr:rowOff>123825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autoPageBreaks="0" fitToPage="1"/>
  </sheetPr>
  <dimension ref="A1:K63"/>
  <sheetViews>
    <sheetView showGridLines="0" showRowColHeaders="0" workbookViewId="0">
      <selection activeCell="C4" sqref="C4:E4"/>
    </sheetView>
  </sheetViews>
  <sheetFormatPr defaultColWidth="0" defaultRowHeight="14.25" zeroHeight="1" x14ac:dyDescent="0.2"/>
  <cols>
    <col min="1" max="1" width="7.625" customWidth="1"/>
    <col min="2" max="4" width="12.625" customWidth="1"/>
    <col min="5" max="5" width="13.625" customWidth="1"/>
    <col min="6" max="9" width="12.625" customWidth="1"/>
    <col min="10" max="10" width="5.625" customWidth="1"/>
    <col min="11" max="11" width="6" customWidth="1"/>
  </cols>
  <sheetData>
    <row r="1" spans="1:11" ht="26.25" x14ac:dyDescent="0.4">
      <c r="A1" s="411" t="s">
        <v>36</v>
      </c>
      <c r="B1" s="412"/>
      <c r="C1" s="412"/>
      <c r="D1" s="412"/>
      <c r="E1" s="412"/>
      <c r="F1" s="412"/>
      <c r="G1" s="412"/>
      <c r="H1" s="412"/>
      <c r="I1" s="412"/>
      <c r="J1" s="412"/>
    </row>
    <row r="2" spans="1:11" ht="14.25" customHeight="1" x14ac:dyDescent="0.2">
      <c r="A2" s="415" t="str">
        <f>'Design Data'!A2:J3</f>
        <v>(Version 4.03 - 11/29/11, Based on Design of Rock Chutes by Robinson, Rice, Kadavy, ASAE, 1998)</v>
      </c>
      <c r="B2" s="457"/>
      <c r="C2" s="457"/>
      <c r="D2" s="457"/>
      <c r="E2" s="457"/>
      <c r="F2" s="457"/>
      <c r="G2" s="457"/>
      <c r="H2" s="457"/>
      <c r="I2" s="457"/>
      <c r="J2" s="457"/>
      <c r="K2" s="209"/>
    </row>
    <row r="3" spans="1:11" ht="14.25" customHeight="1" x14ac:dyDescent="0.2">
      <c r="A3" s="458"/>
      <c r="B3" s="458"/>
      <c r="C3" s="458"/>
      <c r="D3" s="458"/>
      <c r="E3" s="458"/>
      <c r="F3" s="458"/>
      <c r="G3" s="458"/>
      <c r="H3" s="458"/>
      <c r="I3" s="458"/>
      <c r="J3" s="458"/>
      <c r="K3" s="209"/>
    </row>
    <row r="4" spans="1:11" ht="15.75" x14ac:dyDescent="0.2">
      <c r="A4" s="426"/>
      <c r="B4" s="16" t="s">
        <v>49</v>
      </c>
      <c r="C4" s="459" t="str">
        <f>'Design Data'!C4</f>
        <v>Spillway protection</v>
      </c>
      <c r="D4" s="460"/>
      <c r="E4" s="460"/>
      <c r="F4" s="461"/>
      <c r="G4" s="16" t="s">
        <v>113</v>
      </c>
      <c r="H4" s="459" t="str">
        <f>'Design Data'!H4</f>
        <v>Woodbury</v>
      </c>
      <c r="I4" s="462"/>
      <c r="J4" s="65"/>
      <c r="K4" s="209"/>
    </row>
    <row r="5" spans="1:11" ht="15.75" customHeight="1" x14ac:dyDescent="0.2">
      <c r="A5" s="426"/>
      <c r="B5" s="16" t="s">
        <v>50</v>
      </c>
      <c r="C5" s="463" t="str">
        <f>'Design Data'!C5</f>
        <v>Jim Villa</v>
      </c>
      <c r="D5" s="464"/>
      <c r="E5" s="464"/>
      <c r="F5" s="461"/>
      <c r="G5" s="16" t="s">
        <v>71</v>
      </c>
      <c r="H5" s="459" t="str">
        <f>IF('Design Data'!H5:I5="","",'Design Data'!H5:I5)</f>
        <v/>
      </c>
      <c r="I5" s="462"/>
      <c r="J5" s="65"/>
      <c r="K5" s="209"/>
    </row>
    <row r="6" spans="1:11" ht="15.75" customHeight="1" x14ac:dyDescent="0.2">
      <c r="A6" s="426"/>
      <c r="B6" s="16" t="s">
        <v>51</v>
      </c>
      <c r="C6" s="176">
        <f>IF('Design Data'!C6="","",'Design Data'!C6)</f>
        <v>40121</v>
      </c>
      <c r="D6" s="494"/>
      <c r="E6" s="494"/>
      <c r="F6" s="461"/>
      <c r="G6" s="16" t="s">
        <v>72</v>
      </c>
      <c r="H6" s="398" t="str">
        <f>IF('Design Data'!H6="","",'Design Data'!H6)</f>
        <v/>
      </c>
      <c r="I6" s="210"/>
      <c r="J6" s="65"/>
      <c r="K6" s="209"/>
    </row>
    <row r="7" spans="1:11" ht="16.5" customHeight="1" thickBot="1" x14ac:dyDescent="0.25">
      <c r="A7" s="209"/>
      <c r="B7" s="209"/>
      <c r="C7" s="209"/>
      <c r="D7" s="209"/>
      <c r="E7" s="209"/>
      <c r="F7" s="209"/>
      <c r="G7" s="209"/>
      <c r="H7" s="209"/>
      <c r="I7" s="209"/>
      <c r="J7" s="209"/>
      <c r="K7" s="209"/>
    </row>
    <row r="8" spans="1:11" ht="19.5" customHeight="1" thickTop="1" x14ac:dyDescent="0.2">
      <c r="A8" s="524" t="s">
        <v>114</v>
      </c>
      <c r="B8" s="525"/>
      <c r="C8" s="525"/>
      <c r="D8" s="526" t="s">
        <v>7</v>
      </c>
      <c r="E8" s="525"/>
      <c r="F8" s="525"/>
      <c r="G8" s="229"/>
      <c r="H8" s="526" t="s">
        <v>322</v>
      </c>
      <c r="I8" s="527"/>
      <c r="J8" s="230"/>
      <c r="K8" s="209"/>
    </row>
    <row r="9" spans="1:11" ht="19.5" customHeight="1" x14ac:dyDescent="0.2">
      <c r="A9" s="231"/>
      <c r="B9" s="232" t="s">
        <v>141</v>
      </c>
      <c r="C9" s="233">
        <f>'Plan Sheet'!C9</f>
        <v>16.2</v>
      </c>
      <c r="D9" s="354" t="s">
        <v>1</v>
      </c>
      <c r="E9" s="528" t="s">
        <v>2</v>
      </c>
      <c r="F9" s="528"/>
      <c r="G9" s="235"/>
      <c r="H9" s="236" t="s">
        <v>121</v>
      </c>
      <c r="I9" s="237" t="str">
        <f>'Plan Sheet'!I9</f>
        <v>387</v>
      </c>
      <c r="J9" s="238"/>
      <c r="K9" s="209"/>
    </row>
    <row r="10" spans="1:11" ht="19.5" customHeight="1" x14ac:dyDescent="0.2">
      <c r="A10" s="239"/>
      <c r="B10" s="232" t="s">
        <v>159</v>
      </c>
      <c r="C10" s="233">
        <f>'Plan Sheet'!C10</f>
        <v>32.4</v>
      </c>
      <c r="D10" s="355" t="s">
        <v>3</v>
      </c>
      <c r="E10" s="529" t="str">
        <f>CONCATENATE(ROUND(1.5*$C$9,0)," - ",ROUND(2*$C$9,0)," (",ROUND(0.0275*2.65*(1.5*$C$9)^3,0)," - ",ROUND(0.0275*2.65*(2*$C$9)^3,0),")")</f>
        <v>24 - 32 (1046 - 2479)</v>
      </c>
      <c r="F10" s="529"/>
      <c r="G10" s="235"/>
      <c r="H10" s="232" t="s">
        <v>394</v>
      </c>
      <c r="I10" s="237">
        <f>'Plan Sheet'!I10</f>
        <v>521</v>
      </c>
      <c r="J10" s="238"/>
      <c r="K10" s="209"/>
    </row>
    <row r="11" spans="1:11" ht="19.5" customHeight="1" x14ac:dyDescent="0.2">
      <c r="A11" s="239"/>
      <c r="B11" s="232" t="s">
        <v>115</v>
      </c>
      <c r="C11" s="237">
        <f>'Plan Sheet'!C11</f>
        <v>18</v>
      </c>
      <c r="D11" s="355" t="s">
        <v>4</v>
      </c>
      <c r="E11" s="529" t="str">
        <f>CONCATENATE(ROUND(1.3*$C$9,0)," - ",ROUND(1.8*$C$9,0)," (",ROUND(0.0275*2.65*(1.3*$C$9)^3,0)," - ",ROUND(0.0275*2.65*(1.8*$C$9)^3,0),")")</f>
        <v>21 - 29 (681 - 1807)</v>
      </c>
      <c r="F11" s="529"/>
      <c r="G11" s="235"/>
      <c r="H11" s="232" t="str">
        <f>'Plan Sheet'!H11</f>
        <v>Bedding (6 in.) =</v>
      </c>
      <c r="I11" s="237">
        <f>'Plan Sheet'!I11</f>
        <v>90</v>
      </c>
      <c r="J11" s="238"/>
      <c r="K11" s="209"/>
    </row>
    <row r="12" spans="1:11" ht="19.5" customHeight="1" x14ac:dyDescent="0.2">
      <c r="A12" s="239"/>
      <c r="B12" s="232" t="s">
        <v>116</v>
      </c>
      <c r="C12" s="237">
        <f>'Plan Sheet'!C12</f>
        <v>20</v>
      </c>
      <c r="D12" s="355" t="s">
        <v>5</v>
      </c>
      <c r="E12" s="529" t="str">
        <f>CONCATENATE(ROUND(1*$C$9,0)," - ",ROUND(1.5*$C$9,0)," (",ROUND(0.0275*2.65*(1*$C$9)^3,0)," - ",ROUND(0.0275*2.65*(1.5*$C$9)^3,0),")")</f>
        <v>16 - 24 (310 - 1046)</v>
      </c>
      <c r="F12" s="529"/>
      <c r="G12" s="235"/>
      <c r="H12" s="232" t="s">
        <v>191</v>
      </c>
      <c r="I12" s="237">
        <f>'Plan Sheet'!I12</f>
        <v>0</v>
      </c>
      <c r="J12" s="238"/>
      <c r="K12" s="209"/>
    </row>
    <row r="13" spans="1:11" ht="19.5" customHeight="1" x14ac:dyDescent="0.2">
      <c r="A13" s="239"/>
      <c r="B13" s="232" t="s">
        <v>130</v>
      </c>
      <c r="C13" s="237">
        <f>'Plan Sheet'!C13</f>
        <v>45</v>
      </c>
      <c r="D13" s="355" t="s">
        <v>6</v>
      </c>
      <c r="E13" s="529" t="str">
        <f>CONCATENATE(ROUND(0.8*$C$9,0)," - ",ROUND(1.3*$C$9,0)," (",ROUND(0.0275*2.65*(0.8*$C$9)^3,0)," - ",ROUND(0.0275*2.65*(1.3*$C$9)^3,0),")")</f>
        <v>13 - 21 (159 - 681)</v>
      </c>
      <c r="F13" s="529"/>
      <c r="G13" s="235"/>
      <c r="H13" s="232" t="s">
        <v>192</v>
      </c>
      <c r="I13" s="237">
        <f>'Plan Sheet'!I13</f>
        <v>0</v>
      </c>
      <c r="J13" s="238"/>
      <c r="K13" s="209"/>
    </row>
    <row r="14" spans="1:11" ht="19.5" customHeight="1" x14ac:dyDescent="0.2">
      <c r="A14" s="239"/>
      <c r="B14" s="232" t="s">
        <v>126</v>
      </c>
      <c r="C14" s="233" t="str">
        <f>IF('Plan Sheet'!C14="No","No","Yes")</f>
        <v>Yes</v>
      </c>
      <c r="D14" s="550" t="s">
        <v>380</v>
      </c>
      <c r="E14" s="551"/>
      <c r="F14" s="551"/>
      <c r="G14" s="242"/>
      <c r="H14" s="232" t="s">
        <v>155</v>
      </c>
      <c r="I14" s="233">
        <f>'Plan Sheet'!I14</f>
        <v>0</v>
      </c>
      <c r="J14" s="238"/>
      <c r="K14" s="209"/>
    </row>
    <row r="15" spans="1:11" ht="9" customHeight="1" x14ac:dyDescent="0.2">
      <c r="A15" s="239"/>
      <c r="B15" s="232"/>
      <c r="C15" s="234"/>
      <c r="D15" s="240"/>
      <c r="E15" s="241"/>
      <c r="F15" s="241"/>
      <c r="G15" s="242"/>
      <c r="H15" s="232"/>
      <c r="I15" s="233"/>
      <c r="J15" s="238"/>
      <c r="K15" s="209"/>
    </row>
    <row r="16" spans="1:11" ht="20.100000000000001" customHeight="1" x14ac:dyDescent="0.2">
      <c r="A16" s="239"/>
      <c r="B16" s="236" t="s">
        <v>156</v>
      </c>
      <c r="C16" s="243" t="s">
        <v>334</v>
      </c>
      <c r="D16" s="209"/>
      <c r="E16" s="209"/>
      <c r="F16" s="209"/>
      <c r="G16" s="240"/>
      <c r="H16" s="244"/>
      <c r="I16" s="244"/>
      <c r="J16" s="245"/>
      <c r="K16" s="209"/>
    </row>
    <row r="17" spans="1:11" ht="19.5" customHeight="1" x14ac:dyDescent="0.2">
      <c r="A17" s="231"/>
      <c r="B17" s="234"/>
      <c r="C17" s="243" t="s">
        <v>336</v>
      </c>
      <c r="D17" s="209"/>
      <c r="E17" s="209"/>
      <c r="F17" s="209"/>
      <c r="G17" s="246"/>
      <c r="H17" s="246"/>
      <c r="I17" s="246"/>
      <c r="J17" s="245"/>
      <c r="K17" s="209"/>
    </row>
    <row r="18" spans="1:11" ht="15" customHeight="1" x14ac:dyDescent="0.2">
      <c r="A18" s="231"/>
      <c r="B18" s="247"/>
      <c r="C18" s="323" t="s">
        <v>337</v>
      </c>
      <c r="D18" s="209"/>
      <c r="E18" s="209"/>
      <c r="F18" s="209"/>
      <c r="G18" s="200"/>
      <c r="H18" s="248"/>
      <c r="I18" s="249"/>
      <c r="J18" s="238"/>
      <c r="K18" s="209"/>
    </row>
    <row r="19" spans="1:11" ht="17.100000000000001" customHeight="1" x14ac:dyDescent="0.2">
      <c r="A19" s="239"/>
      <c r="B19" s="207"/>
      <c r="C19" s="250"/>
      <c r="D19" s="234"/>
      <c r="E19" s="209"/>
      <c r="F19" s="209"/>
      <c r="G19" s="347"/>
      <c r="H19" s="248"/>
      <c r="I19" s="249"/>
      <c r="J19" s="238"/>
      <c r="K19" s="209"/>
    </row>
    <row r="20" spans="1:11" ht="17.100000000000001" customHeight="1" x14ac:dyDescent="0.2">
      <c r="A20" s="239"/>
      <c r="B20" s="207"/>
      <c r="C20" s="207"/>
      <c r="D20" s="207"/>
      <c r="E20" s="232" t="s">
        <v>117</v>
      </c>
      <c r="F20" s="233" t="str">
        <f>'Plan Sheet'!F20</f>
        <v xml:space="preserve"> 105 ft.</v>
      </c>
      <c r="G20" s="341" t="s">
        <v>335</v>
      </c>
      <c r="H20" s="342" t="s">
        <v>315</v>
      </c>
      <c r="I20" s="342"/>
      <c r="J20" s="238"/>
      <c r="K20" s="209"/>
    </row>
    <row r="21" spans="1:11" ht="17.100000000000001" customHeight="1" x14ac:dyDescent="0.2">
      <c r="A21" s="239"/>
      <c r="B21" s="547" t="str">
        <f>'Plan Sheet'!B21</f>
        <v xml:space="preserve">   Slope = 0.006 ft./ft.</v>
      </c>
      <c r="C21" s="547"/>
      <c r="D21" s="207"/>
      <c r="E21" s="205"/>
      <c r="F21" s="205"/>
      <c r="G21" s="339">
        <v>2</v>
      </c>
      <c r="H21" s="248" t="s">
        <v>319</v>
      </c>
      <c r="I21" s="248"/>
      <c r="J21" s="238"/>
      <c r="K21" s="209"/>
    </row>
    <row r="22" spans="1:11" ht="17.100000000000001" customHeight="1" x14ac:dyDescent="0.2">
      <c r="A22" s="239"/>
      <c r="B22" s="547"/>
      <c r="C22" s="547"/>
      <c r="D22" s="207" t="s">
        <v>128</v>
      </c>
      <c r="E22" s="207"/>
      <c r="F22" s="200" t="str">
        <f>'Plan Sheet'!F22</f>
        <v>32.4 in.</v>
      </c>
      <c r="G22" s="340">
        <v>3</v>
      </c>
      <c r="H22" s="248" t="s">
        <v>318</v>
      </c>
      <c r="I22" s="248"/>
      <c r="J22" s="238"/>
      <c r="K22" s="209"/>
    </row>
    <row r="23" spans="1:11" ht="17.100000000000001" customHeight="1" x14ac:dyDescent="0.2">
      <c r="A23" s="239"/>
      <c r="B23" s="207"/>
      <c r="C23" s="207"/>
      <c r="D23" s="251" t="str">
        <f>'Plan Sheet'!D23</f>
        <v>18 ft.</v>
      </c>
      <c r="E23" s="247"/>
      <c r="F23" s="242"/>
      <c r="G23" s="339">
        <v>4</v>
      </c>
      <c r="H23" s="248" t="s">
        <v>320</v>
      </c>
      <c r="I23" s="248"/>
      <c r="J23" s="238"/>
      <c r="K23" s="209"/>
    </row>
    <row r="24" spans="1:11" ht="16.5" customHeight="1" x14ac:dyDescent="0.2">
      <c r="A24" s="552" t="s">
        <v>8</v>
      </c>
      <c r="B24" s="553"/>
      <c r="C24" s="207"/>
      <c r="D24" s="207"/>
      <c r="E24" s="207"/>
      <c r="F24" s="205"/>
      <c r="G24" s="97" t="s">
        <v>317</v>
      </c>
      <c r="H24" s="343">
        <f>ATAN(1/F30)*180/PI()</f>
        <v>11.309932474020213</v>
      </c>
      <c r="I24" s="344">
        <f>SIN(ATAN(1/F30))*H25</f>
        <v>0.87386959390859287</v>
      </c>
      <c r="J24" s="348">
        <f>C13*(1-COS(ATAN(1/F30/2)))</f>
        <v>0.22332644055048811</v>
      </c>
      <c r="K24" s="209"/>
    </row>
    <row r="25" spans="1:11" ht="15.75" customHeight="1" x14ac:dyDescent="0.2">
      <c r="A25" s="356" t="s">
        <v>313</v>
      </c>
      <c r="B25" s="350" t="s">
        <v>321</v>
      </c>
      <c r="C25" s="207"/>
      <c r="D25" s="207"/>
      <c r="E25" s="207"/>
      <c r="F25" s="234"/>
      <c r="G25" s="345" t="s">
        <v>316</v>
      </c>
      <c r="H25" s="346">
        <f>'Plan Sheet'!C13*TAN(H24/2*PI()/180)</f>
        <v>4.4558781116753172</v>
      </c>
      <c r="I25" s="344">
        <f>COS(ATAN(1/F30))*H25</f>
        <v>4.3693479695429636</v>
      </c>
      <c r="J25" s="348"/>
      <c r="K25" s="209"/>
    </row>
    <row r="26" spans="1:11" ht="15" customHeight="1" x14ac:dyDescent="0.2">
      <c r="A26" s="357" t="str">
        <f>'Plan Sheet'!A29</f>
        <v>0+00</v>
      </c>
      <c r="B26" s="358" t="str">
        <f>CONCATENATE($F$20, " (1)")</f>
        <v xml:space="preserve"> 105 ft. (1)</v>
      </c>
      <c r="C26" s="232" t="s">
        <v>130</v>
      </c>
      <c r="D26" s="252" t="str">
        <f>CONCATENATE("",C13," ft.")</f>
        <v>45 ft.</v>
      </c>
      <c r="E26" s="207"/>
      <c r="F26" s="234" t="s">
        <v>140</v>
      </c>
      <c r="G26" s="205"/>
      <c r="H26" s="253"/>
      <c r="I26" s="207"/>
      <c r="J26" s="238"/>
      <c r="K26" s="209"/>
    </row>
    <row r="27" spans="1:11" ht="15.75" customHeight="1" x14ac:dyDescent="0.2">
      <c r="A27" s="357" t="str">
        <f>'Plan Sheet'!A30</f>
        <v>0+13.5</v>
      </c>
      <c r="B27" s="358" t="str">
        <f>CONCATENATE($F$20," (2)")</f>
        <v xml:space="preserve"> 105 ft. (2)</v>
      </c>
      <c r="C27" s="207"/>
      <c r="D27" s="207"/>
      <c r="E27" s="207"/>
      <c r="F27" s="232" t="s">
        <v>139</v>
      </c>
      <c r="G27" s="234" t="str">
        <f>'Plan Sheet'!G27</f>
        <v>99 ft.</v>
      </c>
      <c r="H27" s="207"/>
      <c r="I27" s="207"/>
      <c r="J27" s="238"/>
      <c r="K27" s="209"/>
    </row>
    <row r="28" spans="1:11" ht="14.25" customHeight="1" x14ac:dyDescent="0.2">
      <c r="A28" s="357" t="str">
        <f>'Plan Sheet'!A31</f>
        <v>0+18</v>
      </c>
      <c r="B28" s="358" t="str">
        <f>CONCATENATE(ROUND(Hd-Plan!$J$24,1)," ft. (3)")</f>
        <v>104.8 ft. (3)</v>
      </c>
      <c r="C28" s="207"/>
      <c r="D28" s="207"/>
      <c r="E28" s="207"/>
      <c r="F28" s="207"/>
      <c r="G28" s="207"/>
      <c r="H28" s="254"/>
      <c r="I28" s="207"/>
      <c r="J28" s="238"/>
      <c r="K28" s="209"/>
    </row>
    <row r="29" spans="1:11" x14ac:dyDescent="0.2">
      <c r="A29" s="357" t="str">
        <f>'Plan Sheet'!A32</f>
        <v>0+22.4</v>
      </c>
      <c r="B29" s="358" t="str">
        <f>CONCATENATE(ROUND(Hd-Plan!$I$24,1)," ft. (4)")</f>
        <v>104.1 ft. (4)</v>
      </c>
      <c r="C29" s="207"/>
      <c r="D29" s="207"/>
      <c r="E29" s="207"/>
      <c r="F29" s="207"/>
      <c r="G29" s="255"/>
      <c r="H29" s="207"/>
      <c r="I29" s="548" t="str">
        <f>'Plan Sheet'!I29</f>
        <v>Slope = 0.005 ft./ft.</v>
      </c>
      <c r="J29" s="549"/>
      <c r="K29" s="209"/>
    </row>
    <row r="30" spans="1:11" ht="15" customHeight="1" x14ac:dyDescent="0.2">
      <c r="A30" s="357" t="str">
        <f>'Plan Sheet'!A33</f>
        <v>0+48</v>
      </c>
      <c r="B30" s="358" t="str">
        <f>CONCATENATE($G$27," (5)")</f>
        <v>99 ft. (5)</v>
      </c>
      <c r="C30" s="207"/>
      <c r="D30" s="207"/>
      <c r="E30" s="207"/>
      <c r="F30" s="256" t="str">
        <f>'Plan Sheet'!F30</f>
        <v xml:space="preserve">5        </v>
      </c>
      <c r="G30" s="207" t="s">
        <v>129</v>
      </c>
      <c r="H30" s="207"/>
      <c r="I30" s="548"/>
      <c r="J30" s="549"/>
      <c r="K30" s="209"/>
    </row>
    <row r="31" spans="1:11" ht="15" customHeight="1" x14ac:dyDescent="0.2">
      <c r="A31" s="357" t="str">
        <f>'Plan Sheet'!A34</f>
        <v>0+68</v>
      </c>
      <c r="B31" s="358" t="str">
        <f>CONCATENATE($G$27," (6)")</f>
        <v>99 ft. (6)</v>
      </c>
      <c r="C31" s="207"/>
      <c r="D31" s="207"/>
      <c r="E31" s="327" t="str">
        <f>'Plan Sheet'!E31</f>
        <v>30 ft.</v>
      </c>
      <c r="F31" s="207"/>
      <c r="G31" s="258" t="str">
        <f>'Plan Sheet'!G31</f>
        <v>20 ft.</v>
      </c>
      <c r="H31" s="232" t="s">
        <v>58</v>
      </c>
      <c r="I31" s="234" t="str">
        <f>'Plan Sheet'!I31</f>
        <v>1 ft.</v>
      </c>
      <c r="J31" s="238"/>
      <c r="K31" s="209"/>
    </row>
    <row r="32" spans="1:11" ht="15" customHeight="1" x14ac:dyDescent="0.2">
      <c r="A32" s="357" t="str">
        <f>'Plan Sheet'!A35</f>
        <v>0+70.5</v>
      </c>
      <c r="B32" s="359" t="str">
        <f>CONCATENATE(d+'Design Data'!$D$18," ft. (7)")</f>
        <v>100 ft. (7)</v>
      </c>
      <c r="C32" s="247"/>
      <c r="D32" s="247"/>
      <c r="E32" s="247"/>
      <c r="F32" s="247"/>
      <c r="G32" s="247"/>
      <c r="H32" s="247"/>
      <c r="I32" s="247"/>
      <c r="J32" s="245"/>
      <c r="K32" s="209"/>
    </row>
    <row r="33" spans="1:11" ht="16.5" customHeight="1" x14ac:dyDescent="0.2">
      <c r="A33" s="231"/>
      <c r="B33" s="247"/>
      <c r="C33" s="247"/>
      <c r="D33" s="247"/>
      <c r="E33" s="259" t="s">
        <v>157</v>
      </c>
      <c r="F33" s="260"/>
      <c r="G33" s="260"/>
      <c r="H33" s="234" t="s">
        <v>190</v>
      </c>
      <c r="J33" s="245"/>
      <c r="K33" s="209"/>
    </row>
    <row r="34" spans="1:11" ht="16.5" customHeight="1" x14ac:dyDescent="0.2">
      <c r="A34" s="231"/>
      <c r="B34" s="247"/>
      <c r="C34" s="247"/>
      <c r="D34" s="247"/>
      <c r="E34" s="259"/>
      <c r="F34" s="260"/>
      <c r="G34" s="260"/>
      <c r="H34" s="234" t="s">
        <v>163</v>
      </c>
      <c r="J34" s="245"/>
      <c r="K34" s="209"/>
    </row>
    <row r="35" spans="1:11" ht="15" x14ac:dyDescent="0.2">
      <c r="A35" s="231"/>
      <c r="B35" s="247"/>
      <c r="C35" s="247"/>
      <c r="D35" s="247"/>
      <c r="E35" s="247"/>
      <c r="F35" s="234" t="s">
        <v>86</v>
      </c>
      <c r="G35" s="207"/>
      <c r="H35" s="207"/>
      <c r="I35" s="207"/>
      <c r="J35" s="238"/>
      <c r="K35" s="209"/>
    </row>
    <row r="36" spans="1:11" ht="14.25" customHeight="1" x14ac:dyDescent="0.2">
      <c r="A36" s="239"/>
      <c r="B36" s="207"/>
      <c r="C36" s="207"/>
      <c r="D36" s="207"/>
      <c r="E36" s="207"/>
      <c r="F36" s="207"/>
      <c r="G36" s="207"/>
      <c r="H36" s="207"/>
      <c r="I36" s="207"/>
      <c r="J36" s="238"/>
      <c r="K36" s="209"/>
    </row>
    <row r="37" spans="1:11" ht="15" customHeight="1" x14ac:dyDescent="0.2">
      <c r="A37" s="239"/>
      <c r="B37" s="207"/>
      <c r="C37" s="232" t="str">
        <f>'Plan Sheet'!C37</f>
        <v xml:space="preserve">39 ft.  </v>
      </c>
      <c r="D37" s="234"/>
      <c r="E37" s="207"/>
      <c r="F37" s="207"/>
      <c r="G37" s="232" t="str">
        <f>'Plan Sheet'!G37</f>
        <v>42 ft.</v>
      </c>
      <c r="H37" s="207"/>
      <c r="I37" s="207"/>
      <c r="J37" s="238"/>
      <c r="K37" s="209"/>
    </row>
    <row r="38" spans="1:11" ht="14.25" customHeight="1" x14ac:dyDescent="0.2">
      <c r="A38" s="239"/>
      <c r="B38" s="207"/>
      <c r="C38" s="207"/>
      <c r="D38" s="207"/>
      <c r="E38" s="207"/>
      <c r="F38" s="207"/>
      <c r="G38" s="207"/>
      <c r="H38" s="207"/>
      <c r="I38" s="207"/>
      <c r="J38" s="238"/>
      <c r="K38" s="209"/>
    </row>
    <row r="39" spans="1:11" ht="14.25" customHeight="1" x14ac:dyDescent="0.2">
      <c r="A39" s="239"/>
      <c r="B39" s="207"/>
      <c r="C39" s="207"/>
      <c r="D39" s="207"/>
      <c r="E39" s="207"/>
      <c r="F39" s="207"/>
      <c r="G39" s="207"/>
      <c r="H39" s="207"/>
      <c r="I39" s="207"/>
      <c r="J39" s="238"/>
      <c r="K39" s="209"/>
    </row>
    <row r="40" spans="1:11" ht="15" customHeight="1" x14ac:dyDescent="0.2">
      <c r="A40" s="239"/>
      <c r="B40" s="207"/>
      <c r="C40" s="207"/>
      <c r="D40" s="207"/>
      <c r="E40" s="232" t="str">
        <f>'Plan Sheet'!E40</f>
        <v>1 ft.</v>
      </c>
      <c r="F40" s="207"/>
      <c r="G40" s="207"/>
      <c r="H40" s="207"/>
      <c r="I40" s="207"/>
      <c r="J40" s="238"/>
      <c r="K40" s="209"/>
    </row>
    <row r="41" spans="1:11" ht="15" customHeight="1" x14ac:dyDescent="0.2">
      <c r="A41" s="239"/>
      <c r="B41" s="207"/>
      <c r="C41" s="234" t="str">
        <f>'Plan Sheet'!C41</f>
        <v xml:space="preserve">    2.34 ft.</v>
      </c>
      <c r="D41" s="207"/>
      <c r="E41" s="207"/>
      <c r="F41" s="207"/>
      <c r="G41" s="234" t="str">
        <f>'Plan Sheet'!G41</f>
        <v xml:space="preserve">           2.76 ft.</v>
      </c>
      <c r="H41" s="207"/>
      <c r="I41" s="234" t="s">
        <v>190</v>
      </c>
      <c r="J41" s="238"/>
      <c r="K41" s="209"/>
    </row>
    <row r="42" spans="1:11" ht="15" customHeight="1" x14ac:dyDescent="0.2">
      <c r="A42" s="239"/>
      <c r="B42" s="256" t="str">
        <f>'Plan Sheet'!B42</f>
        <v>4</v>
      </c>
      <c r="C42" s="207"/>
      <c r="D42" s="207"/>
      <c r="E42" s="207"/>
      <c r="F42" s="256" t="str">
        <f>'Plan Sheet'!F42</f>
        <v xml:space="preserve"> 4</v>
      </c>
      <c r="G42" s="252"/>
      <c r="H42" s="207"/>
      <c r="I42" s="234" t="s">
        <v>163</v>
      </c>
      <c r="J42" s="238"/>
      <c r="K42" s="209"/>
    </row>
    <row r="43" spans="1:11" ht="15" customHeight="1" x14ac:dyDescent="0.2">
      <c r="A43" s="239"/>
      <c r="B43" s="207"/>
      <c r="C43" s="234" t="str">
        <f>'Plan Sheet'!C43</f>
        <v xml:space="preserve">  20 ft.</v>
      </c>
      <c r="D43" s="207"/>
      <c r="E43" s="207"/>
      <c r="F43" s="261"/>
      <c r="G43" s="207"/>
      <c r="H43" s="207"/>
      <c r="I43" s="207"/>
      <c r="J43" s="238"/>
      <c r="K43" s="209"/>
    </row>
    <row r="44" spans="1:11" ht="15" customHeight="1" x14ac:dyDescent="0.2">
      <c r="A44" s="239"/>
      <c r="B44" s="207"/>
      <c r="C44" s="207"/>
      <c r="D44" s="207"/>
      <c r="E44" s="207"/>
      <c r="F44" s="207"/>
      <c r="G44" s="262" t="str">
        <f>'Plan Sheet'!G44</f>
        <v>20 ft.</v>
      </c>
      <c r="H44" s="253"/>
      <c r="I44" s="232" t="str">
        <f>'Plan Sheet'!I44</f>
        <v>32.4 in.</v>
      </c>
      <c r="J44" s="238"/>
      <c r="K44" s="209"/>
    </row>
    <row r="45" spans="1:11" ht="14.25" customHeight="1" x14ac:dyDescent="0.2">
      <c r="A45" s="239"/>
      <c r="B45" s="207"/>
      <c r="C45" s="207"/>
      <c r="D45" s="207"/>
      <c r="E45" s="207"/>
      <c r="F45" s="207"/>
      <c r="G45" s="207"/>
      <c r="H45" s="207"/>
      <c r="I45" s="207"/>
      <c r="J45" s="238"/>
      <c r="K45" s="209"/>
    </row>
    <row r="46" spans="1:11" ht="16.5" customHeight="1" x14ac:dyDescent="0.2">
      <c r="A46" s="239"/>
      <c r="B46" s="517" t="s">
        <v>118</v>
      </c>
      <c r="C46" s="518"/>
      <c r="D46" s="518"/>
      <c r="E46" s="247"/>
      <c r="F46" s="247"/>
      <c r="G46" s="259" t="s">
        <v>119</v>
      </c>
      <c r="H46" s="247"/>
      <c r="I46" s="247"/>
      <c r="J46" s="245"/>
      <c r="K46" s="209"/>
    </row>
    <row r="47" spans="1:11" x14ac:dyDescent="0.2">
      <c r="A47" s="231"/>
      <c r="B47" s="247"/>
      <c r="C47" s="247"/>
      <c r="D47" s="247"/>
      <c r="E47" s="247"/>
      <c r="F47" s="247"/>
      <c r="G47" s="247"/>
      <c r="H47" s="247"/>
      <c r="I47" s="247"/>
      <c r="J47" s="245"/>
      <c r="K47" s="209"/>
    </row>
    <row r="48" spans="1:11" x14ac:dyDescent="0.2">
      <c r="A48" s="231"/>
      <c r="B48" s="247"/>
      <c r="C48" s="247"/>
      <c r="D48" s="247"/>
      <c r="E48" s="247"/>
      <c r="F48" s="519" t="s">
        <v>167</v>
      </c>
      <c r="G48" s="520"/>
      <c r="H48" s="520"/>
      <c r="I48" s="520"/>
      <c r="J48" s="521"/>
      <c r="K48" s="209"/>
    </row>
    <row r="49" spans="1:11" ht="15" customHeight="1" thickBot="1" x14ac:dyDescent="0.25">
      <c r="A49" s="231"/>
      <c r="B49" s="247"/>
      <c r="C49" s="247"/>
      <c r="D49" s="247"/>
      <c r="E49" s="247"/>
      <c r="F49" s="522"/>
      <c r="G49" s="522"/>
      <c r="H49" s="522"/>
      <c r="I49" s="522"/>
      <c r="J49" s="523"/>
      <c r="K49" s="209"/>
    </row>
    <row r="50" spans="1:11" ht="15.75" customHeight="1" thickTop="1" x14ac:dyDescent="0.2">
      <c r="A50" s="231"/>
      <c r="B50" s="247"/>
      <c r="C50" s="247"/>
      <c r="D50" s="247"/>
      <c r="E50" s="247"/>
      <c r="F50" s="212" t="s">
        <v>49</v>
      </c>
      <c r="G50" s="534" t="str">
        <f>'Plan Sheet'!G50</f>
        <v>Spillway protection</v>
      </c>
      <c r="H50" s="534"/>
      <c r="I50" s="535"/>
      <c r="J50" s="263"/>
      <c r="K50" s="209"/>
    </row>
    <row r="51" spans="1:11" ht="15.75" customHeight="1" thickBot="1" x14ac:dyDescent="0.25">
      <c r="A51" s="239"/>
      <c r="B51" s="207"/>
      <c r="C51" s="207"/>
      <c r="D51" s="234" t="str">
        <f>'Plan Sheet'!D51</f>
        <v xml:space="preserve">56 ft.  </v>
      </c>
      <c r="E51" s="207"/>
      <c r="F51" s="214" t="s">
        <v>127</v>
      </c>
      <c r="G51" s="264" t="str">
        <f>'Plan Sheet'!G51</f>
        <v>Woodbury County</v>
      </c>
      <c r="H51" s="265"/>
      <c r="I51" s="207"/>
      <c r="J51" s="238"/>
      <c r="K51" s="209"/>
    </row>
    <row r="52" spans="1:11" ht="14.25" customHeight="1" x14ac:dyDescent="0.2">
      <c r="A52" s="239"/>
      <c r="B52" s="207"/>
      <c r="C52" s="207"/>
      <c r="D52" s="207"/>
      <c r="E52" s="207"/>
      <c r="F52" s="467" t="s">
        <v>131</v>
      </c>
      <c r="G52" s="536"/>
      <c r="H52" s="537"/>
      <c r="I52" s="537"/>
      <c r="J52" s="538"/>
      <c r="K52" s="209"/>
    </row>
    <row r="53" spans="1:11" x14ac:dyDescent="0.2">
      <c r="A53" s="239"/>
      <c r="B53" s="207"/>
      <c r="C53" s="207"/>
      <c r="D53" s="207"/>
      <c r="E53" s="207"/>
      <c r="F53" s="539"/>
      <c r="G53" s="536"/>
      <c r="H53" s="536"/>
      <c r="I53" s="536"/>
      <c r="J53" s="540"/>
      <c r="K53" s="209"/>
    </row>
    <row r="54" spans="1:11" ht="15" thickBot="1" x14ac:dyDescent="0.25">
      <c r="A54" s="239"/>
      <c r="B54" s="207"/>
      <c r="C54" s="207"/>
      <c r="D54" s="207"/>
      <c r="E54" s="207"/>
      <c r="F54" s="541"/>
      <c r="G54" s="542"/>
      <c r="H54" s="542"/>
      <c r="I54" s="542"/>
      <c r="J54" s="543"/>
      <c r="K54" s="209"/>
    </row>
    <row r="55" spans="1:11" ht="15" x14ac:dyDescent="0.2">
      <c r="A55" s="266"/>
      <c r="B55" s="257" t="str">
        <f>'Plan Sheet'!B55</f>
        <v>4</v>
      </c>
      <c r="C55" s="232" t="str">
        <f>'Plan Sheet'!C55</f>
        <v xml:space="preserve">2.04 ft. </v>
      </c>
      <c r="D55" s="207"/>
      <c r="E55" s="207"/>
      <c r="F55" s="386"/>
      <c r="G55" s="387"/>
      <c r="H55" s="388"/>
      <c r="I55" s="509" t="str">
        <f>IF('Plan Sheet'!I55:J56="","",'Plan Sheet'!I55:J56)</f>
        <v/>
      </c>
      <c r="J55" s="510"/>
      <c r="K55" s="209"/>
    </row>
    <row r="56" spans="1:11" ht="15" x14ac:dyDescent="0.2">
      <c r="A56" s="239"/>
      <c r="B56" s="257"/>
      <c r="C56" s="207"/>
      <c r="D56" s="207"/>
      <c r="E56" s="207"/>
      <c r="F56" s="544" t="str">
        <f>CONCATENATE("                   ",'Design Data'!C5,"")</f>
        <v xml:space="preserve">                   Jim Villa</v>
      </c>
      <c r="G56" s="545"/>
      <c r="H56" s="391" t="s">
        <v>123</v>
      </c>
      <c r="I56" s="511"/>
      <c r="J56" s="512"/>
      <c r="K56" s="209"/>
    </row>
    <row r="57" spans="1:11" ht="15" x14ac:dyDescent="0.2">
      <c r="A57" s="239"/>
      <c r="B57" s="207"/>
      <c r="C57" s="232" t="str">
        <f>'Plan Sheet'!C57</f>
        <v xml:space="preserve">  40 ft.  </v>
      </c>
      <c r="D57" s="207"/>
      <c r="E57" s="207"/>
      <c r="F57" s="390"/>
      <c r="G57" s="392"/>
      <c r="H57" s="530" t="str">
        <f>IF('Plan Sheet'!H57:J58="","",'Plan Sheet'!H57:J58)</f>
        <v/>
      </c>
      <c r="I57" s="546"/>
      <c r="J57" s="531"/>
      <c r="K57" s="209"/>
    </row>
    <row r="58" spans="1:11" x14ac:dyDescent="0.2">
      <c r="A58" s="239"/>
      <c r="B58" s="207"/>
      <c r="C58" s="207"/>
      <c r="D58" s="207"/>
      <c r="E58" s="207"/>
      <c r="F58" s="390" t="s">
        <v>384</v>
      </c>
      <c r="G58" s="392"/>
      <c r="H58" s="530"/>
      <c r="I58" s="546"/>
      <c r="J58" s="531"/>
      <c r="K58" s="209"/>
    </row>
    <row r="59" spans="1:11" ht="14.1" customHeight="1" thickBot="1" x14ac:dyDescent="0.25">
      <c r="A59" s="239"/>
      <c r="B59" s="207"/>
      <c r="C59" s="207"/>
      <c r="D59" s="207"/>
      <c r="E59" s="207"/>
      <c r="F59" s="390"/>
      <c r="G59" s="392"/>
      <c r="H59" s="391"/>
      <c r="I59" s="203"/>
      <c r="J59" s="393"/>
      <c r="K59" s="209"/>
    </row>
    <row r="60" spans="1:11" ht="14.1" customHeight="1" x14ac:dyDescent="0.2">
      <c r="A60" s="239"/>
      <c r="B60" s="207"/>
      <c r="C60" s="259" t="s">
        <v>120</v>
      </c>
      <c r="D60" s="247"/>
      <c r="E60" s="247"/>
      <c r="F60" s="390" t="s">
        <v>122</v>
      </c>
      <c r="G60" s="392"/>
      <c r="H60" s="394" t="s">
        <v>132</v>
      </c>
      <c r="I60" s="389" t="s">
        <v>125</v>
      </c>
      <c r="J60" s="395"/>
      <c r="K60" s="209"/>
    </row>
    <row r="61" spans="1:11" ht="14.1" customHeight="1" thickBot="1" x14ac:dyDescent="0.25">
      <c r="A61" s="231"/>
      <c r="B61" s="247"/>
      <c r="C61" s="242"/>
      <c r="D61" s="247"/>
      <c r="E61" s="247"/>
      <c r="F61" s="513" t="str">
        <f>IF('Design Data'!H5="","",'Design Data'!H5)</f>
        <v/>
      </c>
      <c r="G61" s="514"/>
      <c r="H61" s="396" t="s">
        <v>133</v>
      </c>
      <c r="I61" s="530"/>
      <c r="J61" s="531"/>
      <c r="K61" s="209"/>
    </row>
    <row r="62" spans="1:11" ht="14.1" customHeight="1" thickBot="1" x14ac:dyDescent="0.25">
      <c r="A62" s="267"/>
      <c r="B62" s="268"/>
      <c r="C62" s="268"/>
      <c r="D62" s="268"/>
      <c r="E62" s="268"/>
      <c r="F62" s="515"/>
      <c r="G62" s="516"/>
      <c r="H62" s="397" t="s">
        <v>124</v>
      </c>
      <c r="I62" s="532"/>
      <c r="J62" s="533"/>
      <c r="K62" s="209"/>
    </row>
    <row r="63" spans="1:11" ht="15" thickTop="1" x14ac:dyDescent="0.2">
      <c r="A63" s="209"/>
      <c r="B63" s="209"/>
      <c r="C63" s="209"/>
      <c r="D63" s="209"/>
      <c r="E63" s="209"/>
      <c r="F63" s="209"/>
      <c r="G63" s="209"/>
      <c r="H63" s="209"/>
      <c r="I63" s="209"/>
      <c r="J63" s="209"/>
      <c r="K63" s="209"/>
    </row>
  </sheetData>
  <sheetProtection password="BBBB" sheet="1"/>
  <mergeCells count="30">
    <mergeCell ref="C4:E4"/>
    <mergeCell ref="F4:F6"/>
    <mergeCell ref="A2:J3"/>
    <mergeCell ref="A4:A6"/>
    <mergeCell ref="A1:J1"/>
    <mergeCell ref="I61:J62"/>
    <mergeCell ref="G50:I50"/>
    <mergeCell ref="F52:J54"/>
    <mergeCell ref="F56:G56"/>
    <mergeCell ref="H57:J58"/>
    <mergeCell ref="B21:C22"/>
    <mergeCell ref="I29:J30"/>
    <mergeCell ref="H4:I4"/>
    <mergeCell ref="C5:E5"/>
    <mergeCell ref="H5:I5"/>
    <mergeCell ref="D6:E6"/>
    <mergeCell ref="D14:F14"/>
    <mergeCell ref="A24:B24"/>
    <mergeCell ref="I55:J56"/>
    <mergeCell ref="F61:G62"/>
    <mergeCell ref="B46:D46"/>
    <mergeCell ref="F48:J49"/>
    <mergeCell ref="A8:C8"/>
    <mergeCell ref="D8:F8"/>
    <mergeCell ref="H8:I8"/>
    <mergeCell ref="E9:F9"/>
    <mergeCell ref="E10:F10"/>
    <mergeCell ref="E11:F11"/>
    <mergeCell ref="E12:F12"/>
    <mergeCell ref="E13:F13"/>
  </mergeCells>
  <phoneticPr fontId="74" type="noConversion"/>
  <pageMargins left="0.5" right="0.5" top="1" bottom="0.5" header="0.5" footer="0.5"/>
  <pageSetup scale="76" fitToHeight="0" orientation="portrait" r:id="rId1"/>
  <headerFooter alignWithMargins="0">
    <oddHeader>&amp;LCut and paste on the Plan&amp;CPage 1 of 1&amp;RRock_Chute.xls
&amp;D</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6744" r:id="rId4" name="Button 600">
              <controlPr defaultSize="0" print="0" autoFill="0" autoPict="0" macro="[0]!Plan">
                <anchor moveWithCells="1" sizeWithCells="1">
                  <from>
                    <xdr:col>0</xdr:col>
                    <xdr:colOff>0</xdr:colOff>
                    <xdr:row>0</xdr:row>
                    <xdr:rowOff>9525</xdr:rowOff>
                  </from>
                  <to>
                    <xdr:col>1</xdr:col>
                    <xdr:colOff>504825</xdr:colOff>
                    <xdr:row>0</xdr:row>
                    <xdr:rowOff>304800</xdr:rowOff>
                  </to>
                </anchor>
              </controlPr>
            </control>
          </mc:Choice>
        </mc:AlternateContent>
        <mc:AlternateContent xmlns:mc="http://schemas.openxmlformats.org/markup-compatibility/2006">
          <mc:Choice Requires="x14">
            <control shapeId="6787" r:id="rId5" name="Button 643">
              <controlPr defaultSize="0" print="0" autoFill="0" autoPict="0" macro="[0]!Instructions">
                <anchor moveWithCells="1" sizeWithCells="1">
                  <from>
                    <xdr:col>8</xdr:col>
                    <xdr:colOff>666750</xdr:colOff>
                    <xdr:row>0</xdr:row>
                    <xdr:rowOff>0</xdr:rowOff>
                  </from>
                  <to>
                    <xdr:col>10</xdr:col>
                    <xdr:colOff>447675</xdr:colOff>
                    <xdr:row>1</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autoPageBreaks="0" fitToPage="1"/>
  </sheetPr>
  <dimension ref="A1:R99"/>
  <sheetViews>
    <sheetView showGridLines="0" topLeftCell="A23" zoomScaleNormal="100" workbookViewId="0">
      <selection activeCell="I45" sqref="I45"/>
    </sheetView>
  </sheetViews>
  <sheetFormatPr defaultColWidth="0" defaultRowHeight="14.25" zeroHeight="1" x14ac:dyDescent="0.2"/>
  <cols>
    <col min="1" max="2" width="10.25" style="209" customWidth="1"/>
    <col min="3" max="3" width="11.125" style="209" customWidth="1"/>
    <col min="4" max="10" width="10.25" style="209" customWidth="1"/>
    <col min="11" max="11" width="18.5" style="209" customWidth="1"/>
    <col min="12" max="16384" width="10.25" hidden="1"/>
  </cols>
  <sheetData>
    <row r="1" spans="1:18" ht="26.25" x14ac:dyDescent="0.4">
      <c r="A1" s="411" t="s">
        <v>194</v>
      </c>
      <c r="B1" s="412"/>
      <c r="C1" s="412"/>
      <c r="D1" s="412"/>
      <c r="E1" s="412"/>
      <c r="F1" s="412"/>
      <c r="G1" s="412"/>
      <c r="H1" s="412"/>
      <c r="I1" s="412"/>
      <c r="J1" s="412"/>
      <c r="K1" s="13"/>
    </row>
    <row r="2" spans="1:18" ht="14.25" customHeight="1" x14ac:dyDescent="0.2">
      <c r="A2" s="415" t="str">
        <f>'Design Data'!A2:J3</f>
        <v>(Version 4.03 - 11/29/11, Based on Design of Rock Chutes by Robinson, Rice, Kadavy, ASAE, 1998)</v>
      </c>
      <c r="B2" s="457"/>
      <c r="C2" s="457"/>
      <c r="D2" s="457"/>
      <c r="E2" s="457"/>
      <c r="F2" s="457"/>
      <c r="G2" s="457"/>
      <c r="H2" s="457"/>
      <c r="I2" s="457"/>
      <c r="J2" s="457"/>
      <c r="K2" s="13"/>
    </row>
    <row r="3" spans="1:18" x14ac:dyDescent="0.2">
      <c r="A3" s="458"/>
      <c r="B3" s="458"/>
      <c r="C3" s="458"/>
      <c r="D3" s="458"/>
      <c r="E3" s="458"/>
      <c r="F3" s="458"/>
      <c r="G3" s="458"/>
      <c r="H3" s="458"/>
      <c r="I3" s="458"/>
      <c r="J3" s="458"/>
      <c r="K3" s="13"/>
    </row>
    <row r="4" spans="1:18" ht="15" customHeight="1" x14ac:dyDescent="0.2">
      <c r="A4" s="13"/>
      <c r="B4" s="16" t="s">
        <v>49</v>
      </c>
      <c r="C4" s="569" t="str">
        <f>'Design Data'!C4</f>
        <v>Spillway protection</v>
      </c>
      <c r="D4" s="570"/>
      <c r="E4" s="570"/>
      <c r="F4" s="571"/>
      <c r="G4" s="16" t="s">
        <v>113</v>
      </c>
      <c r="H4" s="574" t="str">
        <f>'Design Data'!H4:I4</f>
        <v>Woodbury</v>
      </c>
      <c r="I4" s="575"/>
      <c r="J4" s="13"/>
      <c r="K4" s="203"/>
      <c r="L4" s="103"/>
      <c r="M4" s="103"/>
    </row>
    <row r="5" spans="1:18" ht="15" customHeight="1" x14ac:dyDescent="0.3">
      <c r="A5" s="13"/>
      <c r="B5" s="16" t="s">
        <v>50</v>
      </c>
      <c r="C5" s="576" t="str">
        <f>'Design Data'!C5:E5</f>
        <v>Jim Villa</v>
      </c>
      <c r="D5" s="577"/>
      <c r="E5" s="577"/>
      <c r="F5" s="17"/>
      <c r="G5" s="16" t="s">
        <v>71</v>
      </c>
      <c r="H5" s="459" t="str">
        <f>IF('Design Data'!H5:I5="","",'Design Data'!H5:I5)</f>
        <v/>
      </c>
      <c r="I5" s="462"/>
      <c r="J5" s="13"/>
      <c r="K5" s="203"/>
      <c r="L5" s="103"/>
      <c r="M5" s="103"/>
    </row>
    <row r="6" spans="1:18" ht="15" customHeight="1" x14ac:dyDescent="0.3">
      <c r="A6" s="13"/>
      <c r="B6" s="16" t="s">
        <v>51</v>
      </c>
      <c r="C6" s="156">
        <f ca="1">TODAY()</f>
        <v>44204</v>
      </c>
      <c r="D6" s="426"/>
      <c r="E6" s="426"/>
      <c r="F6" s="17"/>
      <c r="G6" s="16" t="s">
        <v>72</v>
      </c>
      <c r="H6" s="398" t="str">
        <f>IF('Design Data'!H6="","",'Design Data'!H6)</f>
        <v/>
      </c>
      <c r="I6" s="210"/>
      <c r="J6" s="13"/>
      <c r="K6" s="203"/>
      <c r="L6" s="103"/>
      <c r="M6" s="103"/>
    </row>
    <row r="7" spans="1:18" ht="18" customHeight="1" x14ac:dyDescent="0.2">
      <c r="A7" s="572" t="s">
        <v>364</v>
      </c>
      <c r="B7" s="573"/>
      <c r="C7" s="573"/>
      <c r="D7" s="573"/>
      <c r="E7" s="573"/>
      <c r="F7" s="573"/>
      <c r="G7" s="573"/>
      <c r="H7" s="573"/>
      <c r="I7" s="573"/>
      <c r="J7" s="573"/>
      <c r="K7" s="203"/>
      <c r="L7" s="103"/>
      <c r="M7" s="103"/>
    </row>
    <row r="8" spans="1:18" ht="18" customHeight="1" x14ac:dyDescent="0.2">
      <c r="A8" s="573"/>
      <c r="B8" s="573"/>
      <c r="C8" s="573"/>
      <c r="D8" s="573"/>
      <c r="E8" s="573"/>
      <c r="F8" s="573"/>
      <c r="G8" s="573"/>
      <c r="H8" s="573"/>
      <c r="I8" s="573"/>
      <c r="J8" s="573"/>
      <c r="K8" s="203"/>
      <c r="L8" s="329">
        <f>IF(AND(K11=K12,K11=K13,K15=K14,K16=K17,K18=K19),0,"1")</f>
        <v>0</v>
      </c>
      <c r="M8" s="103"/>
    </row>
    <row r="9" spans="1:18" ht="15.75" x14ac:dyDescent="0.2">
      <c r="A9" s="74"/>
      <c r="B9" s="13"/>
      <c r="C9" s="13"/>
      <c r="D9" s="13"/>
      <c r="E9" s="13"/>
      <c r="F9" s="13"/>
      <c r="G9" s="13"/>
      <c r="H9" s="13"/>
      <c r="I9" s="13"/>
      <c r="J9" s="13"/>
      <c r="K9" s="203"/>
      <c r="L9" s="103"/>
      <c r="M9" s="103"/>
      <c r="N9" s="103"/>
      <c r="O9" s="103"/>
      <c r="P9" s="103"/>
      <c r="Q9" s="103"/>
      <c r="R9" s="103"/>
    </row>
    <row r="10" spans="1:18" ht="15.75" x14ac:dyDescent="0.2">
      <c r="A10" s="74"/>
      <c r="B10" s="554" t="s">
        <v>295</v>
      </c>
      <c r="C10" s="555"/>
      <c r="D10" s="13"/>
      <c r="E10" s="554" t="s">
        <v>296</v>
      </c>
      <c r="F10" s="555"/>
      <c r="G10" s="13"/>
      <c r="H10" s="13"/>
      <c r="I10" s="13"/>
      <c r="J10" s="80" t="s">
        <v>78</v>
      </c>
      <c r="K10" s="203"/>
      <c r="L10" s="103"/>
      <c r="M10" s="103"/>
      <c r="N10" s="103"/>
      <c r="O10" s="103"/>
      <c r="P10" s="103"/>
      <c r="Q10" s="103"/>
      <c r="R10" s="103"/>
    </row>
    <row r="11" spans="1:18" ht="16.5" x14ac:dyDescent="0.2">
      <c r="A11" s="13"/>
      <c r="B11" s="84" t="s">
        <v>207</v>
      </c>
      <c r="C11" s="193">
        <v>2.3446129789175356</v>
      </c>
      <c r="D11" s="66"/>
      <c r="E11" s="86" t="s">
        <v>207</v>
      </c>
      <c r="F11" s="193">
        <v>1.0318166957975567</v>
      </c>
      <c r="G11" s="67" t="s">
        <v>212</v>
      </c>
      <c r="H11" s="13"/>
      <c r="I11" s="13"/>
      <c r="J11" s="77">
        <f>Qhigh</f>
        <v>330</v>
      </c>
      <c r="K11" s="269">
        <f>ROUND(J11,1)</f>
        <v>330</v>
      </c>
      <c r="L11" s="103"/>
      <c r="M11" s="103"/>
      <c r="N11" s="103"/>
      <c r="O11" s="103"/>
      <c r="P11" s="103"/>
      <c r="Q11" s="103"/>
      <c r="R11" s="103"/>
    </row>
    <row r="12" spans="1:18" x14ac:dyDescent="0.2">
      <c r="A12" s="13"/>
      <c r="B12" s="68" t="s">
        <v>208</v>
      </c>
      <c r="C12" s="314">
        <f>Bwi*C11+mi*C11^2</f>
        <v>68.881099661984948</v>
      </c>
      <c r="D12" s="13"/>
      <c r="E12" s="68" t="s">
        <v>210</v>
      </c>
      <c r="F12" s="314">
        <f>Bwi*F11+mi*F11^2</f>
        <v>24.894916690857485</v>
      </c>
      <c r="G12" s="67" t="s">
        <v>213</v>
      </c>
      <c r="H12" s="13"/>
      <c r="I12" s="13"/>
      <c r="J12" s="77">
        <f>Qlow</f>
        <v>75</v>
      </c>
      <c r="K12" s="269">
        <f>ROUND(C13,1)</f>
        <v>330</v>
      </c>
      <c r="L12" s="103"/>
      <c r="M12" s="103"/>
      <c r="N12" s="103"/>
      <c r="O12" s="103"/>
      <c r="P12" s="103"/>
      <c r="Q12" s="103"/>
      <c r="R12" s="103"/>
    </row>
    <row r="13" spans="1:18" ht="18.75" x14ac:dyDescent="0.2">
      <c r="A13" s="13"/>
      <c r="B13" s="68" t="s">
        <v>209</v>
      </c>
      <c r="C13" s="313">
        <f>1.49/ni*(Bwi*C11+mi*C11^2)*((Bwi*C11+mi*C11^2)/(Bwi+2*C11*(1+mi^2)^0.5))^(2/3)*Si^0.5</f>
        <v>330.00000501688635</v>
      </c>
      <c r="D13" s="13"/>
      <c r="E13" s="68" t="s">
        <v>211</v>
      </c>
      <c r="F13" s="313">
        <f>1.49/ni*(Bwi*F11+mi*F11^2)*((Bwi*F11+mi*F11^2)/(Bwi+2*F11*(1+mi^2)^0.5))^(2/3)*Si^0.5</f>
        <v>75.000001131616727</v>
      </c>
      <c r="G13" s="67" t="s">
        <v>214</v>
      </c>
      <c r="H13" s="13"/>
      <c r="I13" s="13"/>
      <c r="J13" s="13"/>
      <c r="K13" s="269">
        <f>ROUND(C20,1)</f>
        <v>330</v>
      </c>
      <c r="L13" s="103"/>
      <c r="M13" s="103"/>
      <c r="N13" s="103"/>
      <c r="O13" s="103"/>
      <c r="P13" s="103"/>
      <c r="Q13" s="103"/>
      <c r="R13" s="103"/>
    </row>
    <row r="14" spans="1:18" x14ac:dyDescent="0.2">
      <c r="A14" s="13"/>
      <c r="B14" s="68"/>
      <c r="C14" s="65"/>
      <c r="D14" s="13"/>
      <c r="E14" s="68"/>
      <c r="F14" s="65"/>
      <c r="G14" s="67"/>
      <c r="H14" s="13"/>
      <c r="I14" s="13"/>
      <c r="J14" s="13"/>
      <c r="K14" s="269">
        <f>ROUND(C31,1)</f>
        <v>330</v>
      </c>
      <c r="L14" s="103"/>
      <c r="M14" s="103"/>
      <c r="N14" s="103"/>
      <c r="O14" s="103"/>
      <c r="P14" s="103"/>
      <c r="Q14" s="103"/>
      <c r="R14" s="103"/>
    </row>
    <row r="15" spans="1:18" ht="15.75" x14ac:dyDescent="0.2">
      <c r="A15" s="306" t="s">
        <v>365</v>
      </c>
      <c r="B15" s="13"/>
      <c r="C15" s="13"/>
      <c r="D15" s="13"/>
      <c r="E15" s="13"/>
      <c r="F15" s="13"/>
      <c r="G15" s="13"/>
      <c r="H15" s="13"/>
      <c r="I15" s="13"/>
      <c r="J15" s="13"/>
      <c r="K15" s="79">
        <f>ROUND(Qhigh+'Design Data'!I14,1)</f>
        <v>330</v>
      </c>
      <c r="L15" s="103"/>
      <c r="M15" s="103"/>
      <c r="N15" s="103"/>
      <c r="O15" s="103"/>
      <c r="P15" s="103"/>
      <c r="Q15" s="103"/>
      <c r="R15" s="103"/>
    </row>
    <row r="16" spans="1:18" ht="15.75" x14ac:dyDescent="0.2">
      <c r="A16" s="74"/>
      <c r="B16" s="13"/>
      <c r="C16" s="13"/>
      <c r="D16" s="13"/>
      <c r="E16" s="13"/>
      <c r="F16" s="13"/>
      <c r="G16" s="13"/>
      <c r="H16" s="13"/>
      <c r="I16" s="13"/>
      <c r="J16" s="13"/>
      <c r="K16" s="79">
        <f>ROUND(J12,1)</f>
        <v>75</v>
      </c>
      <c r="L16" s="103"/>
      <c r="M16" s="103"/>
      <c r="N16" s="103"/>
      <c r="O16" s="103"/>
      <c r="P16" s="103"/>
      <c r="Q16" s="103"/>
      <c r="R16" s="103"/>
    </row>
    <row r="17" spans="1:18" x14ac:dyDescent="0.2">
      <c r="A17" s="13"/>
      <c r="B17" s="554" t="s">
        <v>295</v>
      </c>
      <c r="C17" s="555"/>
      <c r="D17" s="13"/>
      <c r="E17" s="554" t="s">
        <v>296</v>
      </c>
      <c r="F17" s="555"/>
      <c r="G17" s="13"/>
      <c r="H17" s="13"/>
      <c r="I17" s="13"/>
      <c r="J17" s="13"/>
      <c r="K17" s="79">
        <f>ROUND(F13,1)</f>
        <v>75</v>
      </c>
      <c r="L17" s="103"/>
      <c r="M17" s="103"/>
      <c r="N17" s="103"/>
      <c r="O17" s="103"/>
      <c r="P17" s="103"/>
      <c r="Q17" s="103"/>
      <c r="R17" s="103"/>
    </row>
    <row r="18" spans="1:18" ht="16.5" x14ac:dyDescent="0.2">
      <c r="A18" s="13"/>
      <c r="B18" s="84" t="s">
        <v>215</v>
      </c>
      <c r="C18" s="193">
        <v>1.7953472434444049</v>
      </c>
      <c r="D18" s="87"/>
      <c r="E18" s="86" t="s">
        <v>215</v>
      </c>
      <c r="F18" s="193">
        <v>0.7214979446657398</v>
      </c>
      <c r="G18" s="67" t="s">
        <v>225</v>
      </c>
      <c r="H18" s="13"/>
      <c r="I18" s="13"/>
      <c r="J18" s="13"/>
      <c r="K18" s="331">
        <f>Sc</f>
        <v>0.2</v>
      </c>
      <c r="L18" s="103"/>
      <c r="M18" s="103"/>
      <c r="N18" s="103"/>
      <c r="O18" s="103"/>
      <c r="P18" s="103"/>
      <c r="Q18" s="103"/>
      <c r="R18" s="103"/>
    </row>
    <row r="19" spans="1:18" x14ac:dyDescent="0.2">
      <c r="A19" s="13"/>
      <c r="B19" s="68" t="s">
        <v>208</v>
      </c>
      <c r="C19" s="314">
        <f>Bwc*C18+mc*C18^2</f>
        <v>48.800031767061789</v>
      </c>
      <c r="D19" s="13"/>
      <c r="E19" s="68" t="s">
        <v>208</v>
      </c>
      <c r="F19" s="314">
        <f>Bwc*F18+mc*F18^2</f>
        <v>16.512196029942345</v>
      </c>
      <c r="G19" s="67" t="s">
        <v>213</v>
      </c>
      <c r="H19" s="13"/>
      <c r="I19" s="13"/>
      <c r="J19" s="13"/>
      <c r="K19" s="331">
        <f>'Design Data'!I21</f>
        <v>0.2</v>
      </c>
      <c r="L19" s="158"/>
      <c r="M19" s="103"/>
      <c r="N19" s="103"/>
      <c r="O19" s="103"/>
      <c r="P19" s="103"/>
      <c r="Q19" s="103"/>
      <c r="R19" s="103"/>
    </row>
    <row r="20" spans="1:18" ht="18.75" x14ac:dyDescent="0.2">
      <c r="A20" s="13"/>
      <c r="B20" s="68" t="s">
        <v>209</v>
      </c>
      <c r="C20" s="313">
        <f>(32.2*(Bwc*C18+mc*C18^2)^3/(Bwc+2*mc*C18))^0.5</f>
        <v>330.00001533709172</v>
      </c>
      <c r="D20" s="13"/>
      <c r="E20" s="68" t="s">
        <v>216</v>
      </c>
      <c r="F20" s="313">
        <f>(32.2*(Bwc*F18+mc*F18^2)^3/(Bwc+2*mc*F18))^0.5</f>
        <v>75.000000592431476</v>
      </c>
      <c r="G20" s="67" t="s">
        <v>214</v>
      </c>
      <c r="H20" s="13"/>
      <c r="I20" s="13"/>
      <c r="J20" s="13"/>
      <c r="K20" s="203"/>
      <c r="L20" s="103"/>
      <c r="M20" s="103"/>
      <c r="N20" s="103"/>
      <c r="O20" s="103"/>
      <c r="P20" s="103"/>
      <c r="Q20" s="103"/>
      <c r="R20" s="103"/>
    </row>
    <row r="21" spans="1:18" ht="18.75" x14ac:dyDescent="0.2">
      <c r="A21" s="13"/>
      <c r="B21" s="68" t="s">
        <v>217</v>
      </c>
      <c r="C21" s="13">
        <f>ROUND(C18*(3*Bwc+5*mc*C18)/(2*Bwc+4*mc*C18),2)</f>
        <v>2.5099999999999998</v>
      </c>
      <c r="D21" s="13"/>
      <c r="E21" s="68" t="s">
        <v>217</v>
      </c>
      <c r="F21" s="13">
        <f>ROUND(F18*(3*Bwc+5*mc*F18)/(2*Bwc+4*mc*F18),2)</f>
        <v>1.04</v>
      </c>
      <c r="G21" s="67" t="s">
        <v>226</v>
      </c>
      <c r="H21" s="13"/>
      <c r="I21" s="13"/>
      <c r="J21" s="13"/>
      <c r="K21" s="203"/>
      <c r="L21" s="103"/>
      <c r="M21" s="103"/>
      <c r="N21" s="103"/>
      <c r="O21" s="103"/>
      <c r="P21" s="103"/>
      <c r="Q21" s="103"/>
      <c r="R21" s="103"/>
    </row>
    <row r="22" spans="1:18" ht="18.75" x14ac:dyDescent="0.2">
      <c r="A22" s="13"/>
      <c r="B22" s="68" t="s">
        <v>218</v>
      </c>
      <c r="C22" s="13">
        <f>C21-C18</f>
        <v>0.7146527565555949</v>
      </c>
      <c r="D22" s="13"/>
      <c r="E22" s="68" t="s">
        <v>218</v>
      </c>
      <c r="F22" s="13">
        <f>F21-F18</f>
        <v>0.31850205533426024</v>
      </c>
      <c r="G22" s="67" t="s">
        <v>227</v>
      </c>
      <c r="H22" s="13"/>
      <c r="I22" s="13"/>
      <c r="J22" s="13"/>
      <c r="K22" s="203"/>
      <c r="L22" s="103"/>
      <c r="M22" s="103"/>
      <c r="N22" s="103"/>
      <c r="O22" s="103"/>
      <c r="P22" s="103"/>
      <c r="Q22" s="103"/>
      <c r="R22" s="103"/>
    </row>
    <row r="23" spans="1:18" ht="16.5" x14ac:dyDescent="0.2">
      <c r="A23" s="13"/>
      <c r="B23" s="84" t="s">
        <v>219</v>
      </c>
      <c r="C23" s="88">
        <f>10*C18</f>
        <v>17.953472434444048</v>
      </c>
      <c r="D23" s="13"/>
      <c r="E23" s="322" t="s">
        <v>56</v>
      </c>
      <c r="F23" s="69" t="s">
        <v>56</v>
      </c>
      <c r="G23" s="67" t="s">
        <v>228</v>
      </c>
      <c r="H23" s="13"/>
      <c r="I23" s="13"/>
      <c r="J23" s="13"/>
      <c r="K23" s="203"/>
      <c r="L23" s="103"/>
      <c r="M23" s="103"/>
      <c r="N23" s="103"/>
      <c r="O23" s="103"/>
      <c r="P23" s="103"/>
      <c r="Q23" s="103"/>
      <c r="R23" s="103"/>
    </row>
    <row r="24" spans="1:18" ht="16.5" x14ac:dyDescent="0.2">
      <c r="A24" s="13"/>
      <c r="B24" s="84" t="s">
        <v>220</v>
      </c>
      <c r="C24" s="88">
        <f>ROUND(0.715*C18,2)</f>
        <v>1.28</v>
      </c>
      <c r="D24" s="88"/>
      <c r="E24" s="84" t="s">
        <v>220</v>
      </c>
      <c r="F24" s="88">
        <f>0.715*F18</f>
        <v>0.51587103043600391</v>
      </c>
      <c r="G24" s="67" t="s">
        <v>229</v>
      </c>
      <c r="H24" s="13"/>
      <c r="I24" s="13"/>
      <c r="J24" s="13"/>
      <c r="K24" s="203"/>
      <c r="L24" s="103"/>
      <c r="M24" s="103"/>
      <c r="N24" s="103"/>
      <c r="O24" s="103"/>
      <c r="P24" s="103"/>
      <c r="Q24" s="103"/>
      <c r="R24" s="103"/>
    </row>
    <row r="25" spans="1:18" x14ac:dyDescent="0.2">
      <c r="A25" s="13"/>
      <c r="B25" s="68"/>
      <c r="C25" s="13"/>
      <c r="D25" s="13"/>
      <c r="E25" s="68"/>
      <c r="F25" s="13"/>
      <c r="G25" s="67"/>
      <c r="H25" s="13"/>
      <c r="I25" s="13"/>
      <c r="J25" s="13"/>
      <c r="K25" s="203"/>
      <c r="L25" s="103"/>
      <c r="M25" s="103"/>
      <c r="N25" s="103"/>
      <c r="O25" s="103"/>
      <c r="P25" s="103"/>
      <c r="Q25" s="103"/>
      <c r="R25" s="103"/>
    </row>
    <row r="26" spans="1:18" ht="15.75" x14ac:dyDescent="0.2">
      <c r="A26" s="306" t="s">
        <v>366</v>
      </c>
      <c r="B26" s="68"/>
      <c r="C26" s="13"/>
      <c r="D26" s="13"/>
      <c r="E26" s="68"/>
      <c r="F26" s="13"/>
      <c r="G26" s="67"/>
      <c r="H26" s="13"/>
      <c r="I26" s="13"/>
      <c r="J26" s="78" t="s">
        <v>79</v>
      </c>
      <c r="K26" s="203"/>
      <c r="L26" s="103"/>
      <c r="M26" s="103"/>
      <c r="N26" s="103"/>
      <c r="O26" s="103"/>
      <c r="P26" s="103"/>
      <c r="Q26" s="103"/>
      <c r="R26" s="103"/>
    </row>
    <row r="27" spans="1:18" x14ac:dyDescent="0.2">
      <c r="A27" s="13"/>
      <c r="B27" s="13"/>
      <c r="C27" s="13"/>
      <c r="D27" s="13"/>
      <c r="E27" s="13"/>
      <c r="F27" s="13"/>
      <c r="G27" s="13"/>
      <c r="H27" s="13"/>
      <c r="I27" s="13"/>
      <c r="J27" s="78" t="s">
        <v>80</v>
      </c>
      <c r="K27" s="203"/>
      <c r="L27" s="103"/>
      <c r="M27" s="103"/>
      <c r="N27" s="103"/>
      <c r="O27" s="103"/>
      <c r="P27" s="103"/>
      <c r="Q27" s="103"/>
      <c r="R27" s="103"/>
    </row>
    <row r="28" spans="1:18" x14ac:dyDescent="0.2">
      <c r="A28" s="13"/>
      <c r="B28" s="554" t="s">
        <v>295</v>
      </c>
      <c r="C28" s="555"/>
      <c r="D28" s="13"/>
      <c r="E28" s="554" t="s">
        <v>296</v>
      </c>
      <c r="F28" s="555"/>
      <c r="G28" s="13"/>
      <c r="H28" s="13"/>
      <c r="I28" s="13"/>
      <c r="J28" s="79">
        <f>Qhigh+'Design Data'!I14</f>
        <v>330</v>
      </c>
      <c r="K28" s="203"/>
      <c r="L28" s="103"/>
      <c r="M28" s="103"/>
      <c r="N28" s="103"/>
      <c r="O28" s="103"/>
      <c r="P28" s="103"/>
      <c r="Q28" s="103"/>
      <c r="R28" s="103"/>
    </row>
    <row r="29" spans="1:18" ht="15" x14ac:dyDescent="0.2">
      <c r="A29" s="13"/>
      <c r="B29" s="84" t="s">
        <v>221</v>
      </c>
      <c r="C29" s="193">
        <v>2.0351959847828147</v>
      </c>
      <c r="D29" s="87"/>
      <c r="E29" s="86" t="s">
        <v>221</v>
      </c>
      <c r="F29" s="193">
        <v>0.86029377259955231</v>
      </c>
      <c r="G29" s="67" t="s">
        <v>230</v>
      </c>
      <c r="H29" s="13"/>
      <c r="I29" s="13"/>
      <c r="J29" s="79">
        <f>Qlow+'Design Data'!I14</f>
        <v>75</v>
      </c>
      <c r="K29" s="203"/>
      <c r="L29" s="103"/>
      <c r="M29" s="103"/>
      <c r="N29" s="103"/>
      <c r="O29" s="103"/>
      <c r="P29" s="103"/>
      <c r="Q29" s="103"/>
      <c r="R29" s="103"/>
    </row>
    <row r="30" spans="1:18" x14ac:dyDescent="0.2">
      <c r="A30" s="13"/>
      <c r="B30" s="68" t="s">
        <v>208</v>
      </c>
      <c r="C30" s="314">
        <f>Bwo*C29+mo*C29^2</f>
        <v>97.975930177216952</v>
      </c>
      <c r="D30" s="13"/>
      <c r="E30" s="68" t="s">
        <v>208</v>
      </c>
      <c r="F30" s="314">
        <f>Bwo*F29+mo*F29^2</f>
        <v>37.372172404676377</v>
      </c>
      <c r="G30" s="67" t="s">
        <v>213</v>
      </c>
      <c r="H30" s="13"/>
      <c r="I30" s="13"/>
      <c r="J30" s="13"/>
      <c r="K30" s="203"/>
      <c r="L30" s="103"/>
      <c r="M30" s="103"/>
      <c r="N30" s="103"/>
      <c r="O30" s="103"/>
      <c r="P30" s="103"/>
      <c r="Q30" s="103"/>
      <c r="R30" s="103"/>
    </row>
    <row r="31" spans="1:18" ht="18.75" x14ac:dyDescent="0.2">
      <c r="A31" s="13"/>
      <c r="B31" s="68" t="s">
        <v>223</v>
      </c>
      <c r="C31" s="313">
        <f>1.49/no*(Bwo*C29+mo*C29^2)*((Bwo*C29+mo*C29^2)/(Bwo+2*C29*(1+mo^2)^0.5))^(2/3)*So^0.5</f>
        <v>330.00000546429021</v>
      </c>
      <c r="D31" s="13"/>
      <c r="E31" s="68" t="s">
        <v>224</v>
      </c>
      <c r="F31" s="313">
        <f>1.49/no*(Bwo*F29+mo*F29^2)*((Bwo*F29+mo*F29^2)/(Bwo+2*F29*(1+mo^2)^0.5))^(2/3)*So^0.5</f>
        <v>75.00000065578395</v>
      </c>
      <c r="G31" s="67" t="s">
        <v>214</v>
      </c>
      <c r="H31" s="13"/>
      <c r="I31" s="68">
        <f>Hd-'Design Data'!D18-d</f>
        <v>5</v>
      </c>
      <c r="J31" s="385" t="s">
        <v>378</v>
      </c>
      <c r="K31" s="203"/>
      <c r="L31" s="103"/>
      <c r="M31" s="103"/>
      <c r="N31" s="103"/>
      <c r="O31" s="103"/>
      <c r="P31" s="103"/>
      <c r="Q31" s="103"/>
      <c r="R31" s="103"/>
    </row>
    <row r="32" spans="1:18" ht="18.75" x14ac:dyDescent="0.2">
      <c r="A32" s="13"/>
      <c r="B32" s="68" t="s">
        <v>222</v>
      </c>
      <c r="C32" s="65">
        <f>IF('Design Data'!H21="Program",IF(Tw&lt;=drop+0.715*yc,0,Tw-drop),IF('Design Data'!H21&lt;=drop+0.715*yc,0,'Design Data'!H21-drop))</f>
        <v>0</v>
      </c>
      <c r="D32" s="13"/>
      <c r="E32" s="68" t="s">
        <v>222</v>
      </c>
      <c r="F32" s="65">
        <f>IF('Design Data'!H22="Program",IF(F29&lt;=drop+0.715*F18,0,F29-drop),IF('Design Data'!H22&lt;=drop+0.715*F18,0,'Design Data'!H22-drop))</f>
        <v>0</v>
      </c>
      <c r="G32" s="82" t="s">
        <v>231</v>
      </c>
      <c r="H32" s="13"/>
      <c r="I32" s="13"/>
      <c r="J32" s="13"/>
      <c r="K32" s="203"/>
      <c r="L32" s="103"/>
      <c r="M32" s="103"/>
      <c r="N32" s="103"/>
      <c r="O32" s="103"/>
      <c r="P32" s="103"/>
      <c r="Q32" s="103"/>
      <c r="R32" s="103"/>
    </row>
    <row r="33" spans="1:18" ht="18.75" x14ac:dyDescent="0.2">
      <c r="A33" s="13"/>
      <c r="B33" s="68"/>
      <c r="C33" s="65"/>
      <c r="D33" s="13"/>
      <c r="E33" s="68"/>
      <c r="F33" s="65"/>
      <c r="G33" s="81" t="s">
        <v>379</v>
      </c>
      <c r="H33" s="13"/>
      <c r="I33" s="13"/>
      <c r="J33" s="13"/>
      <c r="K33" s="203"/>
      <c r="L33" s="103"/>
      <c r="M33" s="103"/>
      <c r="N33" s="103"/>
      <c r="O33" s="103"/>
      <c r="P33" s="103"/>
      <c r="Q33" s="103"/>
      <c r="R33" s="103"/>
    </row>
    <row r="34" spans="1:18" ht="18.75" customHeight="1" x14ac:dyDescent="0.2">
      <c r="A34" s="306" t="s">
        <v>376</v>
      </c>
      <c r="B34" s="68"/>
      <c r="C34" s="13"/>
      <c r="D34" s="13"/>
      <c r="E34" s="68"/>
      <c r="F34" s="13"/>
      <c r="G34" s="70"/>
      <c r="H34" s="13"/>
      <c r="I34" s="67"/>
      <c r="J34" s="13"/>
      <c r="K34" s="203"/>
      <c r="L34" s="103"/>
      <c r="M34" s="103"/>
      <c r="N34" s="103"/>
      <c r="O34" s="103"/>
      <c r="P34" s="103"/>
      <c r="Q34" s="103"/>
      <c r="R34" s="103"/>
    </row>
    <row r="35" spans="1:18" ht="6" customHeight="1" x14ac:dyDescent="0.2">
      <c r="A35" s="75"/>
      <c r="B35" s="68"/>
      <c r="C35" s="13"/>
      <c r="D35" s="13"/>
      <c r="E35" s="68"/>
      <c r="F35" s="13"/>
      <c r="G35" s="70"/>
      <c r="H35" s="13"/>
      <c r="I35" s="67"/>
      <c r="J35" s="13"/>
      <c r="K35" s="203"/>
      <c r="L35" s="103"/>
      <c r="M35" s="103"/>
      <c r="N35" s="103"/>
      <c r="O35" s="103"/>
      <c r="P35" s="103"/>
      <c r="Q35" s="103"/>
      <c r="R35" s="103"/>
    </row>
    <row r="36" spans="1:18" ht="18.75" customHeight="1" x14ac:dyDescent="0.2">
      <c r="A36" s="76"/>
      <c r="B36" s="68"/>
      <c r="C36" s="270" t="s">
        <v>375</v>
      </c>
      <c r="D36" s="383">
        <v>1</v>
      </c>
      <c r="E36" s="68" t="s">
        <v>374</v>
      </c>
      <c r="F36" s="382">
        <v>0.58099999999999996</v>
      </c>
      <c r="G36" s="67" t="s">
        <v>381</v>
      </c>
      <c r="H36" s="71"/>
      <c r="I36" s="67"/>
      <c r="J36" s="13"/>
      <c r="K36" s="203"/>
      <c r="L36" s="103"/>
      <c r="M36" s="103"/>
      <c r="N36" s="103"/>
      <c r="O36" s="103"/>
      <c r="P36" s="103"/>
      <c r="Q36" s="103"/>
      <c r="R36" s="103"/>
    </row>
    <row r="37" spans="1:18" x14ac:dyDescent="0.2">
      <c r="A37" s="13"/>
      <c r="B37" s="554" t="s">
        <v>295</v>
      </c>
      <c r="C37" s="555"/>
      <c r="D37" s="13"/>
      <c r="E37" s="92"/>
      <c r="F37" s="92"/>
      <c r="G37" s="92"/>
      <c r="H37" s="384" t="s">
        <v>377</v>
      </c>
      <c r="I37" s="384"/>
      <c r="J37" s="13"/>
      <c r="K37" s="203"/>
      <c r="L37" s="103"/>
      <c r="M37" s="103"/>
      <c r="N37" s="103"/>
      <c r="O37" s="103"/>
      <c r="P37" s="103"/>
      <c r="Q37" s="103"/>
      <c r="R37" s="103"/>
    </row>
    <row r="38" spans="1:18" ht="16.5" x14ac:dyDescent="0.2">
      <c r="A38" s="13"/>
      <c r="B38" s="84" t="s">
        <v>232</v>
      </c>
      <c r="C38" s="192">
        <v>2.4728830438865055</v>
      </c>
      <c r="D38" s="197">
        <v>2.2997183209332395</v>
      </c>
      <c r="E38" s="302">
        <v>2.2997187714995744</v>
      </c>
      <c r="F38" s="194">
        <v>2.299718753539127</v>
      </c>
      <c r="G38" s="194">
        <v>2.2997187504664365</v>
      </c>
      <c r="H38" s="194">
        <v>2.2997187499407579</v>
      </c>
      <c r="I38" s="195"/>
      <c r="J38" s="196"/>
      <c r="K38" s="203"/>
      <c r="L38" s="103"/>
      <c r="M38" s="103"/>
      <c r="N38" s="103"/>
      <c r="O38" s="103"/>
      <c r="P38" s="103"/>
      <c r="Q38" s="103"/>
      <c r="R38" s="103"/>
    </row>
    <row r="39" spans="1:18" x14ac:dyDescent="0.2">
      <c r="A39" s="13"/>
      <c r="B39" s="68" t="s">
        <v>233</v>
      </c>
      <c r="C39" s="314">
        <f t="shared" ref="C39:H39" si="0">Bwi*C38+mi*C38^2</f>
        <v>73.918263072695652</v>
      </c>
      <c r="D39" s="97">
        <f t="shared" si="0"/>
        <v>67.149183841208782</v>
      </c>
      <c r="E39" s="315">
        <f t="shared" si="0"/>
        <v>67.149201141941532</v>
      </c>
      <c r="F39" s="92">
        <f t="shared" si="0"/>
        <v>67.149200452300761</v>
      </c>
      <c r="G39" s="92">
        <f t="shared" si="0"/>
        <v>67.149200334316362</v>
      </c>
      <c r="H39" s="92">
        <f t="shared" si="0"/>
        <v>67.149200314131491</v>
      </c>
      <c r="I39" s="91"/>
      <c r="J39" s="13"/>
      <c r="K39" s="203"/>
      <c r="L39" s="103"/>
      <c r="M39" s="103"/>
      <c r="N39" s="103"/>
      <c r="O39" s="103"/>
      <c r="P39" s="103"/>
      <c r="Q39" s="103"/>
      <c r="R39" s="103"/>
    </row>
    <row r="40" spans="1:18" ht="16.5" x14ac:dyDescent="0.2">
      <c r="A40" s="13"/>
      <c r="B40" s="84" t="s">
        <v>371</v>
      </c>
      <c r="C40" s="89">
        <v>0</v>
      </c>
      <c r="D40" s="98">
        <f>Qhigh/D39</f>
        <v>4.9144305428993507</v>
      </c>
      <c r="E40" s="304">
        <f>D42/D39</f>
        <v>4.9144305558913217</v>
      </c>
      <c r="F40" s="93">
        <f>E42/E39</f>
        <v>4.914430850912872</v>
      </c>
      <c r="G40" s="93">
        <f>F42/F39</f>
        <v>4.9144309013854359</v>
      </c>
      <c r="H40" s="93">
        <f>G42/G39</f>
        <v>4.9144309100203305</v>
      </c>
      <c r="I40" s="91"/>
      <c r="J40" s="13"/>
      <c r="K40" s="203"/>
      <c r="L40" s="103"/>
      <c r="M40" s="103"/>
      <c r="N40" s="103"/>
      <c r="O40" s="103"/>
      <c r="P40" s="103"/>
      <c r="Q40" s="103"/>
      <c r="R40" s="103"/>
    </row>
    <row r="41" spans="1:18" ht="18.75" x14ac:dyDescent="0.2">
      <c r="A41" s="13"/>
      <c r="B41" s="68" t="s">
        <v>82</v>
      </c>
      <c r="C41" s="13">
        <f t="shared" ref="C41:H41" si="1">C40^2/64.4</f>
        <v>0</v>
      </c>
      <c r="D41" s="97">
        <f t="shared" si="1"/>
        <v>0.37502527268605595</v>
      </c>
      <c r="E41" s="303">
        <f t="shared" si="1"/>
        <v>0.37502527466891744</v>
      </c>
      <c r="F41" s="92">
        <f t="shared" si="1"/>
        <v>0.37502531969571762</v>
      </c>
      <c r="G41" s="92">
        <f t="shared" si="1"/>
        <v>0.37502532739894512</v>
      </c>
      <c r="H41" s="92">
        <f t="shared" si="1"/>
        <v>0.37502532871682065</v>
      </c>
      <c r="I41" s="91"/>
      <c r="J41" s="13"/>
      <c r="K41" s="203"/>
      <c r="L41" s="103"/>
      <c r="M41" s="103"/>
      <c r="N41" s="103"/>
      <c r="O41" s="103"/>
      <c r="P41" s="103"/>
      <c r="Q41" s="103"/>
      <c r="R41" s="103"/>
    </row>
    <row r="42" spans="1:18" ht="18.75" x14ac:dyDescent="0.2">
      <c r="A42" s="13"/>
      <c r="B42" s="68" t="s">
        <v>209</v>
      </c>
      <c r="C42" s="313">
        <f>(0.385*Cd*(2*32.2)^0.5*(Bwc-0.1*2*C38)*((C38+C40^2/64.4)^1.5-(C40^2/64.4)^1.5)+8/15*Cvn*(2*32.2)^0.5*(mc)*C38^2.5)*(1-(C32/(C38+C40^2/64.4))^1.44)^0.385</f>
        <v>330.00009034956111</v>
      </c>
      <c r="D42" s="95">
        <f>(0.385*Cd*(2*32.2)^0.5*(Bwc-0.1*2*D38)*((D38+D40^2/64.4)^1.5-(D40^2/64.4)^1.5)+8/15*Cvn*(2*32.2)^0.5*(mc)*D38^2.5)*(1-(C32/(D38+D40^2/64.4))^1.44)^0.385</f>
        <v>330.00000087240022</v>
      </c>
      <c r="E42" s="316">
        <f>(0.385*Cd*(2*32.2)^0.5*(Bwc-0.1*2*E38)*((E38+E40^2/64.4)^1.5-(E40^2/64.4)^1.5)+8/15*Cvn*(2*32.2)^0.5*(mc)*E38^2.5)*(1-(C32/(E38+E40^2/64.4))^1.44)^0.385</f>
        <v>330.0001057061113</v>
      </c>
      <c r="F42" s="94">
        <f>(0.385*Cd*(2*32.2)^0.5*(Bwc-0.1*2*F38)*((F38+F40^2/64.4)^1.5-(F40^2/64.4)^1.5)+8/15*Cvn*(2*32.2)^0.5*(mc)*F38^2.5)*(1-(C32/(F38+F40^2/64.4))^1.44)^0.385</f>
        <v>330.00010570611175</v>
      </c>
      <c r="G42" s="94">
        <f>(0.385*Cd*(2*32.2)^0.5*(Bwc-0.1*2*G38)*((G38+G40^2/64.4)^1.5-(G40^2/64.4)^1.5)+8/15*Cvn*(2*32.2)^0.5*(mc)*G38^2.5)*(1-(C32/(G38+G40^2/64.4))^1.44)^0.385</f>
        <v>330.00010570611187</v>
      </c>
      <c r="H42" s="94">
        <f>(0.385*Cd*(2*32.2)^0.5*(Bwc-0.1*2*H38)*((H38+H40^2/64.4)^1.5-(H40^2/64.4)^1.5)+8/15*Cvn*(2*32.2)^0.5*(mc)*H38^2.5)*(1-(C32/(H38+D40^2/64.4))^1.44)^0.385</f>
        <v>330.00010570611187</v>
      </c>
      <c r="I42" s="91"/>
      <c r="J42" s="13"/>
      <c r="K42" s="203"/>
      <c r="L42" s="103"/>
      <c r="M42" s="103"/>
      <c r="N42" s="103"/>
      <c r="O42" s="103"/>
      <c r="P42" s="103"/>
      <c r="Q42" s="103"/>
      <c r="R42" s="103"/>
    </row>
    <row r="43" spans="1:18" x14ac:dyDescent="0.2">
      <c r="A43" s="13"/>
      <c r="B43" s="68"/>
      <c r="C43" s="65"/>
      <c r="D43" s="90" t="s">
        <v>87</v>
      </c>
      <c r="E43" s="253"/>
      <c r="F43" s="65"/>
      <c r="G43" s="67"/>
      <c r="H43" s="13"/>
      <c r="I43" s="13"/>
      <c r="J43" s="13"/>
      <c r="K43" s="203"/>
      <c r="L43" s="103"/>
      <c r="M43" s="103"/>
      <c r="N43" s="103"/>
      <c r="O43" s="103"/>
      <c r="P43" s="103"/>
      <c r="Q43" s="103"/>
      <c r="R43" s="103"/>
    </row>
    <row r="44" spans="1:18" x14ac:dyDescent="0.2">
      <c r="A44" s="13"/>
      <c r="B44" s="554" t="s">
        <v>296</v>
      </c>
      <c r="C44" s="555"/>
      <c r="D44" s="97"/>
      <c r="E44" s="253"/>
      <c r="F44" s="95"/>
      <c r="G44" s="96"/>
      <c r="H44" s="97"/>
      <c r="I44" s="97"/>
      <c r="J44" s="13"/>
      <c r="K44" s="203"/>
      <c r="L44" s="103"/>
      <c r="M44" s="103"/>
      <c r="N44" s="103"/>
      <c r="O44" s="103"/>
      <c r="P44" s="103"/>
      <c r="Q44" s="103"/>
      <c r="R44" s="103"/>
    </row>
    <row r="45" spans="1:18" ht="16.5" x14ac:dyDescent="0.2">
      <c r="A45" s="13"/>
      <c r="B45" s="84" t="s">
        <v>232</v>
      </c>
      <c r="C45" s="192">
        <v>1.0330581039611098</v>
      </c>
      <c r="D45" s="197">
        <v>0.9280186021500697</v>
      </c>
      <c r="E45" s="193">
        <v>0.92802183426007645</v>
      </c>
      <c r="F45" s="197">
        <v>0.92802163257741344</v>
      </c>
      <c r="G45" s="197">
        <v>0.92802158834434312</v>
      </c>
      <c r="H45" s="197">
        <v>0.92802157864313661</v>
      </c>
      <c r="I45" s="198"/>
      <c r="J45" s="196"/>
      <c r="K45" s="203"/>
      <c r="L45" s="103"/>
      <c r="M45" s="103"/>
      <c r="N45" s="103"/>
      <c r="O45" s="103"/>
      <c r="P45" s="103"/>
      <c r="Q45" s="103"/>
      <c r="R45" s="103"/>
    </row>
    <row r="46" spans="1:18" x14ac:dyDescent="0.2">
      <c r="A46" s="13"/>
      <c r="B46" s="68" t="s">
        <v>208</v>
      </c>
      <c r="C46" s="314">
        <f t="shared" ref="C46:H46" si="2">Bwi*C45+mi*C45^2</f>
        <v>24.929998263861087</v>
      </c>
      <c r="D46" s="97">
        <f t="shared" si="2"/>
        <v>22.00524614674767</v>
      </c>
      <c r="E46" s="317">
        <f t="shared" si="2"/>
        <v>22.005334784655279</v>
      </c>
      <c r="F46" s="97">
        <f t="shared" si="2"/>
        <v>22.005329253674859</v>
      </c>
      <c r="G46" s="97">
        <f t="shared" si="2"/>
        <v>22.005328040619492</v>
      </c>
      <c r="H46" s="97">
        <f t="shared" si="2"/>
        <v>22.005327774571931</v>
      </c>
      <c r="I46" s="96"/>
      <c r="J46" s="13"/>
      <c r="K46" s="203"/>
      <c r="L46" s="103"/>
      <c r="M46" s="103"/>
      <c r="N46" s="103"/>
      <c r="O46" s="103"/>
      <c r="P46" s="103"/>
      <c r="Q46" s="103"/>
      <c r="R46" s="103"/>
    </row>
    <row r="47" spans="1:18" ht="16.5" x14ac:dyDescent="0.2">
      <c r="A47" s="13"/>
      <c r="B47" s="84" t="s">
        <v>372</v>
      </c>
      <c r="C47" s="89">
        <v>0</v>
      </c>
      <c r="D47" s="98">
        <f>Qlow/D46</f>
        <v>3.4082781669354261</v>
      </c>
      <c r="E47" s="85">
        <f>D49/D46</f>
        <v>3.4082791348206953</v>
      </c>
      <c r="F47" s="98">
        <f>E49/E46</f>
        <v>3.4082830407767659</v>
      </c>
      <c r="G47" s="98">
        <f>F49/F46</f>
        <v>3.4082838974313341</v>
      </c>
      <c r="H47" s="98">
        <f>G49/G46</f>
        <v>3.4082840853129848</v>
      </c>
      <c r="I47" s="96"/>
      <c r="J47" s="13"/>
      <c r="K47" s="203"/>
      <c r="L47" s="103"/>
      <c r="M47" s="103"/>
      <c r="N47" s="103"/>
      <c r="O47" s="103"/>
      <c r="P47" s="103"/>
      <c r="Q47" s="103"/>
      <c r="R47" s="103"/>
    </row>
    <row r="48" spans="1:18" ht="18.75" x14ac:dyDescent="0.2">
      <c r="A48" s="13"/>
      <c r="B48" s="68" t="s">
        <v>82</v>
      </c>
      <c r="C48" s="13">
        <f t="shared" ref="C48:H48" si="3">C47^2/64.4</f>
        <v>0</v>
      </c>
      <c r="D48" s="97">
        <f t="shared" si="3"/>
        <v>0.18037826185106687</v>
      </c>
      <c r="E48" s="207">
        <f t="shared" si="3"/>
        <v>0.1803783642989768</v>
      </c>
      <c r="F48" s="97">
        <f t="shared" si="3"/>
        <v>0.18037877773364158</v>
      </c>
      <c r="G48" s="97">
        <f t="shared" si="3"/>
        <v>0.18037886840822553</v>
      </c>
      <c r="H48" s="97">
        <f t="shared" si="3"/>
        <v>0.1803788882949964</v>
      </c>
      <c r="I48" s="96"/>
      <c r="J48" s="13"/>
      <c r="K48" s="203"/>
      <c r="L48" s="103"/>
      <c r="M48" s="103"/>
      <c r="N48" s="103"/>
      <c r="O48" s="103"/>
      <c r="P48" s="103"/>
      <c r="Q48" s="103"/>
      <c r="R48" s="103"/>
    </row>
    <row r="49" spans="1:18" ht="18.75" x14ac:dyDescent="0.2">
      <c r="A49" s="13"/>
      <c r="B49" s="68" t="s">
        <v>216</v>
      </c>
      <c r="C49" s="313">
        <f t="shared" ref="C49:H49" si="4">(0.385*Cd*(2*32.2)^0.5*(Bwc-0.1*2*C45)*((C45+C47^2/64.4)^1.5-(C47^2/64.4)^1.5)+8/15*Cvn*(2*32.2)^0.5*(mc)*C45^2.5)*(1-($F32/(C45+C47^2/64.4))^1.44)^0.385</f>
        <v>75.000431971741648</v>
      </c>
      <c r="D49" s="95">
        <f t="shared" si="4"/>
        <v>75.000021298553591</v>
      </c>
      <c r="E49" s="318">
        <f t="shared" si="4"/>
        <v>75.000409353155632</v>
      </c>
      <c r="F49" s="95">
        <f t="shared" si="4"/>
        <v>75.0004093529747</v>
      </c>
      <c r="G49" s="95">
        <f t="shared" si="4"/>
        <v>75.00040935293498</v>
      </c>
      <c r="H49" s="95">
        <f t="shared" si="4"/>
        <v>75.000409352926283</v>
      </c>
      <c r="I49" s="96"/>
      <c r="J49" s="13"/>
      <c r="K49" s="203"/>
      <c r="L49" s="103"/>
      <c r="M49" s="103"/>
      <c r="N49" s="103"/>
      <c r="O49" s="103"/>
      <c r="P49" s="103"/>
      <c r="Q49" s="103"/>
      <c r="R49" s="103"/>
    </row>
    <row r="50" spans="1:18" ht="18" customHeight="1" x14ac:dyDescent="0.2">
      <c r="A50" s="13"/>
      <c r="B50" s="68"/>
      <c r="C50" s="65"/>
      <c r="D50" s="90" t="s">
        <v>87</v>
      </c>
      <c r="E50" s="65"/>
      <c r="F50" s="65"/>
      <c r="G50" s="65"/>
      <c r="H50" s="65"/>
      <c r="I50" s="67"/>
      <c r="J50" s="13"/>
      <c r="K50" s="203"/>
      <c r="L50" s="103"/>
      <c r="M50" s="103"/>
      <c r="N50" s="103"/>
      <c r="O50" s="103"/>
      <c r="P50" s="103"/>
      <c r="Q50" s="103"/>
      <c r="R50" s="103"/>
    </row>
    <row r="51" spans="1:18" ht="34.5" customHeight="1" x14ac:dyDescent="0.25">
      <c r="A51" s="305" t="s">
        <v>367</v>
      </c>
      <c r="B51" s="68"/>
      <c r="C51" s="65"/>
      <c r="D51" s="13"/>
      <c r="E51" s="68"/>
      <c r="F51" s="65"/>
      <c r="G51" s="67"/>
      <c r="H51" s="13"/>
      <c r="I51" s="13"/>
      <c r="J51" s="13"/>
      <c r="K51" s="203"/>
      <c r="L51" s="103"/>
      <c r="M51" s="103"/>
      <c r="N51" s="103"/>
      <c r="O51" s="103"/>
      <c r="P51" s="103"/>
      <c r="Q51" s="103"/>
      <c r="R51" s="103"/>
    </row>
    <row r="52" spans="1:18" x14ac:dyDescent="0.2">
      <c r="A52" s="13"/>
      <c r="B52" s="68"/>
      <c r="C52" s="13"/>
      <c r="D52" s="13"/>
      <c r="E52" s="68"/>
      <c r="F52" s="13"/>
      <c r="G52" s="67"/>
      <c r="H52" s="13"/>
      <c r="I52" s="13"/>
      <c r="J52" s="13"/>
      <c r="K52" s="203"/>
      <c r="L52" s="103"/>
      <c r="M52" s="103"/>
      <c r="N52" s="103"/>
      <c r="O52" s="103"/>
      <c r="P52" s="103"/>
      <c r="Q52" s="103"/>
      <c r="R52" s="103"/>
    </row>
    <row r="53" spans="1:18" x14ac:dyDescent="0.2">
      <c r="A53" s="13"/>
      <c r="B53" s="554" t="s">
        <v>295</v>
      </c>
      <c r="C53" s="555"/>
      <c r="D53" s="13"/>
      <c r="E53" s="554" t="s">
        <v>296</v>
      </c>
      <c r="F53" s="555"/>
      <c r="G53" s="67"/>
      <c r="H53" s="13"/>
      <c r="I53" s="13"/>
      <c r="J53" s="13"/>
      <c r="K53" s="203"/>
      <c r="L53" s="103"/>
      <c r="M53" s="103"/>
      <c r="N53" s="103"/>
      <c r="O53" s="103"/>
      <c r="P53" s="103"/>
      <c r="Q53" s="103"/>
      <c r="R53" s="103"/>
    </row>
    <row r="54" spans="1:18" ht="18.75" x14ac:dyDescent="0.2">
      <c r="A54" s="13"/>
      <c r="B54" s="68" t="s">
        <v>234</v>
      </c>
      <c r="C54" s="13">
        <f>(32.2)^0.5*yc^1.5*0.3048^2</f>
        <v>1.2681789785913038</v>
      </c>
      <c r="D54" s="13"/>
      <c r="E54" s="68" t="s">
        <v>234</v>
      </c>
      <c r="F54" s="13">
        <f>(32.2)^0.5*F18^1.5*0.3048^2</f>
        <v>0.32308032312582174</v>
      </c>
      <c r="G54" s="67" t="s">
        <v>256</v>
      </c>
      <c r="H54" s="13"/>
      <c r="I54" s="13"/>
      <c r="J54" s="13"/>
      <c r="K54" s="203"/>
      <c r="L54" s="103"/>
      <c r="M54" s="103"/>
      <c r="N54" s="103"/>
      <c r="O54" s="103"/>
      <c r="P54" s="103"/>
      <c r="Q54" s="103"/>
      <c r="R54" s="103"/>
    </row>
    <row r="55" spans="1:18" ht="18.75" x14ac:dyDescent="0.2">
      <c r="A55" s="13"/>
      <c r="B55" s="84" t="s">
        <v>85</v>
      </c>
      <c r="C55" s="67">
        <f>IF(Sc&lt;0.1,(C54*Sc^1.5/(9.76*10^-7))^(1/1.89),(C54*Sc^0.58/(8.07*10^-6))^(1/1.89))</f>
        <v>342.66524622520336</v>
      </c>
      <c r="D55" s="83" t="str">
        <f>CONCATENATE("(",ROUND(C55/25.4,2)," in.)")</f>
        <v>(13.49 in.)</v>
      </c>
      <c r="E55" s="68" t="s">
        <v>235</v>
      </c>
      <c r="F55" s="13">
        <f>IF(Sc&lt;0.1,(F54*Sc^1.5/(9.76*10^-7))^(1/1.89),(F54*Sc^0.58/(8.07*10^-6))^(1/1.89))</f>
        <v>166.20845270968215</v>
      </c>
      <c r="G55" s="67" t="s">
        <v>257</v>
      </c>
      <c r="H55" s="13"/>
      <c r="I55" s="13"/>
      <c r="J55" s="13"/>
      <c r="K55" s="203"/>
      <c r="L55" s="103"/>
      <c r="M55" s="103"/>
      <c r="N55" s="103"/>
      <c r="O55" s="103"/>
      <c r="P55" s="103"/>
      <c r="Q55" s="103"/>
      <c r="R55" s="103"/>
    </row>
    <row r="56" spans="1:18" x14ac:dyDescent="0.2">
      <c r="A56" s="13"/>
      <c r="B56" s="68" t="s">
        <v>59</v>
      </c>
      <c r="C56" s="72">
        <f>0.0292*(C55*Sc)^0.147</f>
        <v>5.4357585743331882E-2</v>
      </c>
      <c r="D56" s="13"/>
      <c r="E56" s="68" t="s">
        <v>59</v>
      </c>
      <c r="F56" s="72">
        <f>0.0292*(F55*Sc)^0.147</f>
        <v>4.887314281412674E-2</v>
      </c>
      <c r="G56" s="67" t="s">
        <v>239</v>
      </c>
      <c r="H56" s="13"/>
      <c r="I56" s="13"/>
      <c r="J56" s="13"/>
      <c r="K56" s="203"/>
      <c r="L56" s="103"/>
      <c r="M56" s="103"/>
      <c r="N56" s="103"/>
      <c r="O56" s="103"/>
      <c r="P56" s="103"/>
      <c r="Q56" s="103"/>
      <c r="R56" s="103"/>
    </row>
    <row r="57" spans="1:18" ht="18.75" x14ac:dyDescent="0.2">
      <c r="A57" s="13"/>
      <c r="B57" s="68" t="s">
        <v>60</v>
      </c>
      <c r="C57" s="13">
        <f>(C56*C54/Sc^0.5)^(3/5)*3.28084</f>
        <v>1.068416234063956</v>
      </c>
      <c r="D57" s="13"/>
      <c r="E57" s="68" t="s">
        <v>60</v>
      </c>
      <c r="F57" s="13">
        <f>(F56*F54/Sc^0.5)^(3/5)*3.28084</f>
        <v>0.44127011732078436</v>
      </c>
      <c r="G57" s="67" t="s">
        <v>240</v>
      </c>
      <c r="H57" s="13"/>
      <c r="I57" s="13"/>
      <c r="J57" s="13"/>
      <c r="K57" s="203"/>
      <c r="L57" s="103"/>
      <c r="M57" s="103"/>
      <c r="N57" s="103"/>
      <c r="O57" s="103"/>
      <c r="P57" s="103"/>
      <c r="Q57" s="103"/>
      <c r="R57" s="103"/>
    </row>
    <row r="58" spans="1:18" ht="18.75" x14ac:dyDescent="0.2">
      <c r="A58" s="13"/>
      <c r="B58" s="68" t="s">
        <v>246</v>
      </c>
      <c r="C58" s="314">
        <f>Bwc*C57+mc*(C57)^2</f>
        <v>25.934377678124743</v>
      </c>
      <c r="D58" s="13"/>
      <c r="E58" s="68" t="s">
        <v>236</v>
      </c>
      <c r="F58" s="314">
        <f>Bwc*F57+mc*(F57)^2</f>
        <v>9.6042796121768834</v>
      </c>
      <c r="G58" s="67" t="s">
        <v>241</v>
      </c>
      <c r="H58" s="13"/>
      <c r="I58" s="13"/>
      <c r="J58" s="13"/>
      <c r="K58" s="203"/>
      <c r="L58" s="103"/>
      <c r="M58" s="103"/>
      <c r="N58" s="103"/>
      <c r="O58" s="103"/>
      <c r="P58" s="103"/>
      <c r="Q58" s="103"/>
      <c r="R58" s="103"/>
    </row>
    <row r="59" spans="1:18" x14ac:dyDescent="0.2">
      <c r="A59" s="13"/>
      <c r="B59" s="68" t="s">
        <v>237</v>
      </c>
      <c r="C59" s="66">
        <f>Qhigh/C58</f>
        <v>12.724423315480211</v>
      </c>
      <c r="D59" s="13"/>
      <c r="E59" s="68" t="s">
        <v>237</v>
      </c>
      <c r="F59" s="66">
        <f>Qlow/F58</f>
        <v>7.8090187945913705</v>
      </c>
      <c r="G59" s="67" t="s">
        <v>242</v>
      </c>
      <c r="H59" s="13"/>
      <c r="I59" s="13"/>
      <c r="J59" s="13"/>
      <c r="K59" s="203"/>
      <c r="L59" s="103"/>
      <c r="M59" s="103"/>
      <c r="N59" s="103"/>
      <c r="O59" s="103"/>
      <c r="P59" s="103"/>
      <c r="Q59" s="103"/>
      <c r="R59" s="103"/>
    </row>
    <row r="60" spans="1:18" ht="18.75" x14ac:dyDescent="0.2">
      <c r="A60" s="13"/>
      <c r="B60" s="68" t="s">
        <v>238</v>
      </c>
      <c r="C60" s="13">
        <f>C58/(Bwc+2*mc*C57)</f>
        <v>0.90846947136366241</v>
      </c>
      <c r="D60" s="13"/>
      <c r="E60" s="68" t="s">
        <v>238</v>
      </c>
      <c r="F60" s="13">
        <f>F58/(Bwc+2*mc*F57)</f>
        <v>0.40816888746542018</v>
      </c>
      <c r="G60" s="67" t="s">
        <v>243</v>
      </c>
      <c r="H60" s="13"/>
      <c r="I60" s="13"/>
      <c r="J60" s="13"/>
      <c r="K60" s="203"/>
      <c r="L60" s="103"/>
      <c r="M60" s="103"/>
      <c r="N60" s="103"/>
      <c r="O60" s="103"/>
      <c r="P60" s="103"/>
      <c r="Q60" s="103"/>
      <c r="R60" s="103"/>
    </row>
    <row r="61" spans="1:18" ht="18.75" x14ac:dyDescent="0.2">
      <c r="A61" s="13"/>
      <c r="B61" s="68" t="s">
        <v>62</v>
      </c>
      <c r="C61" s="13">
        <f>C59/(32.2*C60)^0.5</f>
        <v>2.3526374398033503</v>
      </c>
      <c r="D61" s="13"/>
      <c r="E61" s="68" t="s">
        <v>62</v>
      </c>
      <c r="F61" s="13">
        <f>F59/(32.2*F60)^0.5</f>
        <v>2.1540143061288877</v>
      </c>
      <c r="G61" s="67" t="s">
        <v>301</v>
      </c>
      <c r="H61" s="13"/>
      <c r="I61" s="13"/>
      <c r="J61" s="13"/>
      <c r="K61" s="203"/>
      <c r="L61" s="103"/>
      <c r="M61" s="103"/>
      <c r="N61" s="103"/>
      <c r="O61" s="103"/>
      <c r="P61" s="103"/>
      <c r="Q61" s="103"/>
      <c r="R61" s="103"/>
    </row>
    <row r="62" spans="1:18" ht="18.75" x14ac:dyDescent="0.2">
      <c r="A62" s="13"/>
      <c r="B62" s="68" t="s">
        <v>245</v>
      </c>
      <c r="C62" s="13">
        <f>15*C55*0.03937/12</f>
        <v>16.863413429857822</v>
      </c>
      <c r="D62" s="13"/>
      <c r="E62" s="322" t="s">
        <v>63</v>
      </c>
      <c r="F62" s="73" t="s">
        <v>63</v>
      </c>
      <c r="G62" s="67" t="s">
        <v>244</v>
      </c>
      <c r="H62" s="13"/>
      <c r="I62" s="13"/>
      <c r="J62" s="13"/>
      <c r="K62" s="203"/>
      <c r="L62" s="103"/>
      <c r="M62" s="103"/>
      <c r="N62" s="103"/>
      <c r="O62" s="103"/>
      <c r="P62" s="103"/>
      <c r="Q62" s="103"/>
      <c r="R62" s="103"/>
    </row>
    <row r="63" spans="1:18" x14ac:dyDescent="0.2">
      <c r="A63" s="13"/>
      <c r="B63" s="13"/>
      <c r="C63" s="13"/>
      <c r="D63" s="13"/>
      <c r="E63" s="13"/>
      <c r="F63" s="13"/>
      <c r="G63" s="13"/>
      <c r="H63" s="13"/>
      <c r="I63" s="13"/>
      <c r="J63" s="13"/>
      <c r="K63" s="203"/>
      <c r="L63" s="103"/>
      <c r="M63" s="103"/>
      <c r="N63" s="103"/>
      <c r="O63" s="103"/>
      <c r="P63" s="103"/>
      <c r="Q63" s="103"/>
      <c r="R63" s="103"/>
    </row>
    <row r="64" spans="1:18" ht="15.75" x14ac:dyDescent="0.2">
      <c r="A64" s="306" t="s">
        <v>368</v>
      </c>
      <c r="B64" s="68"/>
      <c r="C64" s="65"/>
      <c r="D64" s="13"/>
      <c r="E64" s="68"/>
      <c r="F64" s="65"/>
      <c r="G64" s="13"/>
      <c r="H64" s="13"/>
      <c r="I64" s="13"/>
      <c r="J64" s="13"/>
      <c r="K64" s="203"/>
      <c r="L64" s="103"/>
      <c r="M64" s="103"/>
      <c r="N64" s="103"/>
      <c r="O64" s="103"/>
      <c r="P64" s="103"/>
      <c r="Q64" s="103"/>
      <c r="R64" s="103"/>
    </row>
    <row r="65" spans="1:18" x14ac:dyDescent="0.2">
      <c r="A65" s="13"/>
      <c r="B65" s="68"/>
      <c r="C65" s="13"/>
      <c r="D65" s="13"/>
      <c r="E65" s="68"/>
      <c r="F65" s="13"/>
      <c r="G65" s="13"/>
      <c r="H65" s="13"/>
      <c r="I65" s="13"/>
      <c r="J65" s="13"/>
      <c r="K65" s="203"/>
      <c r="L65" s="103"/>
      <c r="M65" s="103"/>
      <c r="N65" s="103"/>
      <c r="O65" s="103"/>
      <c r="P65" s="103"/>
      <c r="Q65" s="103"/>
      <c r="R65" s="103"/>
    </row>
    <row r="66" spans="1:18" x14ac:dyDescent="0.2">
      <c r="A66" s="13"/>
      <c r="B66" s="554" t="s">
        <v>295</v>
      </c>
      <c r="C66" s="555"/>
      <c r="D66" s="13"/>
      <c r="E66" s="554" t="s">
        <v>296</v>
      </c>
      <c r="F66" s="555"/>
      <c r="G66" s="13"/>
      <c r="H66" s="13"/>
      <c r="I66" s="13"/>
      <c r="J66" s="13"/>
      <c r="K66" s="203"/>
      <c r="L66" s="103"/>
      <c r="M66" s="103"/>
      <c r="N66" s="103"/>
      <c r="O66" s="103"/>
      <c r="P66" s="103"/>
      <c r="Q66" s="103"/>
      <c r="R66" s="103"/>
    </row>
    <row r="67" spans="1:18" ht="16.5" x14ac:dyDescent="0.2">
      <c r="A67" s="13"/>
      <c r="B67" s="84" t="s">
        <v>247</v>
      </c>
      <c r="C67" s="199">
        <v>2.7563935105671922</v>
      </c>
      <c r="D67" s="88"/>
      <c r="E67" s="84" t="s">
        <v>247</v>
      </c>
      <c r="F67" s="199">
        <v>1.0932706283384452</v>
      </c>
      <c r="G67" s="67" t="s">
        <v>327</v>
      </c>
      <c r="H67" s="13"/>
      <c r="I67" s="13"/>
      <c r="J67" s="13"/>
      <c r="K67" s="203"/>
      <c r="L67" s="103"/>
      <c r="M67" s="103"/>
      <c r="N67" s="103"/>
      <c r="O67" s="103"/>
      <c r="P67" s="103"/>
      <c r="Q67" s="103"/>
      <c r="R67" s="103"/>
    </row>
    <row r="68" spans="1:18" ht="18.75" x14ac:dyDescent="0.2">
      <c r="A68" s="13"/>
      <c r="B68" s="68" t="s">
        <v>209</v>
      </c>
      <c r="C68" s="314">
        <f>((32.2/(1/(Bwc*C67+mc*C67^2)-1/(Bwc*C57+mc*C57^2)))*(C57^2/6*(3*Bwc+2*mc*C57)-C67^2/6*(3*Bwc+2*mc*C67)))^0.5</f>
        <v>329.99995607275838</v>
      </c>
      <c r="D68" s="13"/>
      <c r="E68" s="68" t="s">
        <v>216</v>
      </c>
      <c r="F68" s="314">
        <f>((32.2/(1/(Bwc*F67+mc*F67^2)-1/(Bwc*F57+mc*F57^2)))*(F57^2/6*(3*Bwc+2*mc*F57)-F67^2/6*(3*Bwc+2*mc*F67)))^0.5</f>
        <v>75.000251322327273</v>
      </c>
      <c r="G68" s="67" t="s">
        <v>249</v>
      </c>
      <c r="H68" s="13"/>
      <c r="I68" s="13"/>
      <c r="J68" s="13"/>
      <c r="K68" s="203"/>
      <c r="L68" s="103"/>
      <c r="M68" s="103"/>
      <c r="N68" s="103"/>
      <c r="O68" s="103"/>
      <c r="P68" s="103"/>
      <c r="Q68" s="103"/>
      <c r="R68" s="103"/>
    </row>
    <row r="69" spans="1:18" ht="18.75" x14ac:dyDescent="0.2">
      <c r="A69" s="13"/>
      <c r="B69" s="68" t="s">
        <v>248</v>
      </c>
      <c r="C69" s="314">
        <f>Bwc*C67+mc*C67^2</f>
        <v>85.518690951731571</v>
      </c>
      <c r="D69" s="13"/>
      <c r="E69" s="68" t="s">
        <v>248</v>
      </c>
      <c r="F69" s="314">
        <f>Bwc*F67+mc*F67^2</f>
        <v>26.646375233919059</v>
      </c>
      <c r="G69" s="67" t="s">
        <v>250</v>
      </c>
      <c r="H69" s="13"/>
      <c r="I69" s="13"/>
      <c r="J69" s="13"/>
      <c r="K69" s="203"/>
      <c r="L69" s="103"/>
      <c r="M69" s="103"/>
      <c r="N69" s="103"/>
      <c r="O69" s="103"/>
      <c r="P69" s="103"/>
      <c r="Q69" s="103"/>
      <c r="R69" s="103"/>
    </row>
    <row r="70" spans="1:18" x14ac:dyDescent="0.2">
      <c r="A70" s="13"/>
      <c r="B70" s="13"/>
      <c r="C70" s="13"/>
      <c r="D70" s="13"/>
      <c r="E70" s="13"/>
      <c r="F70" s="13"/>
      <c r="G70" s="67"/>
      <c r="H70" s="13"/>
      <c r="I70" s="13"/>
      <c r="J70" s="13"/>
      <c r="K70" s="203"/>
      <c r="L70" s="103"/>
      <c r="M70" s="103"/>
      <c r="N70" s="103"/>
      <c r="O70" s="103"/>
      <c r="P70" s="103"/>
      <c r="Q70" s="103"/>
      <c r="R70" s="103"/>
    </row>
    <row r="71" spans="1:18" ht="15.75" x14ac:dyDescent="0.2">
      <c r="A71" s="306" t="s">
        <v>369</v>
      </c>
      <c r="B71" s="68"/>
      <c r="C71" s="65"/>
      <c r="D71" s="13"/>
      <c r="E71" s="68"/>
      <c r="F71" s="65"/>
      <c r="G71" s="13"/>
      <c r="H71" s="13"/>
      <c r="I71" s="13"/>
      <c r="J71" s="13"/>
      <c r="K71" s="203"/>
      <c r="L71" s="103"/>
      <c r="M71" s="103"/>
      <c r="N71" s="103"/>
      <c r="O71" s="103"/>
      <c r="P71" s="103"/>
      <c r="Q71" s="103"/>
      <c r="R71" s="103"/>
    </row>
    <row r="72" spans="1:18" x14ac:dyDescent="0.2">
      <c r="A72" s="13"/>
      <c r="B72" s="68"/>
      <c r="C72" s="13"/>
      <c r="D72" s="13"/>
      <c r="E72" s="68"/>
      <c r="F72" s="13"/>
      <c r="G72" s="13"/>
      <c r="H72" s="13"/>
      <c r="I72" s="13"/>
      <c r="J72" s="13"/>
      <c r="K72" s="203"/>
      <c r="L72" s="103"/>
      <c r="M72" s="103"/>
      <c r="N72" s="103"/>
      <c r="O72" s="103"/>
      <c r="P72" s="103"/>
      <c r="Q72" s="103"/>
      <c r="R72" s="103"/>
    </row>
    <row r="73" spans="1:18" x14ac:dyDescent="0.2">
      <c r="A73" s="13"/>
      <c r="B73" s="554" t="s">
        <v>295</v>
      </c>
      <c r="C73" s="555"/>
      <c r="D73" s="13"/>
      <c r="E73" s="554" t="s">
        <v>296</v>
      </c>
      <c r="F73" s="555"/>
      <c r="G73" s="13"/>
      <c r="H73" s="13"/>
      <c r="I73" s="13"/>
      <c r="J73" s="13"/>
      <c r="K73" s="203"/>
      <c r="L73" s="103"/>
      <c r="M73" s="103"/>
      <c r="N73" s="103"/>
      <c r="O73" s="103"/>
      <c r="P73" s="103"/>
      <c r="Q73" s="103"/>
      <c r="R73" s="103"/>
    </row>
    <row r="74" spans="1:18" ht="18.75" x14ac:dyDescent="0.2">
      <c r="A74" s="13"/>
      <c r="B74" s="68" t="s">
        <v>252</v>
      </c>
      <c r="C74" s="13">
        <f>C57+C59^2/64.4</f>
        <v>3.5825614003921613</v>
      </c>
      <c r="D74" s="13"/>
      <c r="E74" s="68" t="s">
        <v>252</v>
      </c>
      <c r="F74" s="13">
        <f>F57+F59^2/64.4</f>
        <v>1.3881765541885058</v>
      </c>
      <c r="G74" s="67" t="s">
        <v>251</v>
      </c>
      <c r="H74" s="13"/>
      <c r="I74" s="13"/>
      <c r="J74" s="13"/>
      <c r="K74" s="203"/>
      <c r="L74" s="103"/>
      <c r="M74" s="103"/>
      <c r="N74" s="103"/>
      <c r="O74" s="103"/>
      <c r="P74" s="103"/>
      <c r="Q74" s="103"/>
      <c r="R74" s="103"/>
    </row>
    <row r="75" spans="1:18" ht="18.75" x14ac:dyDescent="0.2">
      <c r="A75" s="13"/>
      <c r="B75" s="68" t="s">
        <v>253</v>
      </c>
      <c r="C75" s="13">
        <f>C67+(C68/C69)^2/64.4</f>
        <v>2.9876105350096145</v>
      </c>
      <c r="D75" s="13"/>
      <c r="E75" s="68" t="s">
        <v>253</v>
      </c>
      <c r="F75" s="13">
        <f>F67+(F68/F69)^2/64.4</f>
        <v>1.2162871070437782</v>
      </c>
      <c r="G75" s="67" t="s">
        <v>294</v>
      </c>
      <c r="H75" s="13"/>
      <c r="I75" s="13"/>
      <c r="J75" s="13"/>
      <c r="K75" s="203"/>
      <c r="L75" s="103"/>
      <c r="M75" s="103"/>
      <c r="N75" s="103"/>
      <c r="O75" s="103"/>
      <c r="P75" s="103"/>
      <c r="Q75" s="103"/>
      <c r="R75" s="103"/>
    </row>
    <row r="76" spans="1:18" ht="18.75" x14ac:dyDescent="0.2">
      <c r="A76" s="13"/>
      <c r="B76" s="68" t="s">
        <v>254</v>
      </c>
      <c r="C76" s="13">
        <f>(1-C75/C74)*100</f>
        <v>16.606857465650727</v>
      </c>
      <c r="D76" s="13"/>
      <c r="E76" s="68" t="s">
        <v>254</v>
      </c>
      <c r="F76" s="13">
        <f>(1-F75/F74)*100</f>
        <v>12.382390887246331</v>
      </c>
      <c r="G76" s="67" t="s">
        <v>258</v>
      </c>
      <c r="H76" s="13"/>
      <c r="I76" s="13"/>
      <c r="J76" s="13"/>
      <c r="K76" s="203"/>
      <c r="L76" s="103"/>
      <c r="M76" s="103"/>
      <c r="N76" s="103"/>
      <c r="O76" s="103"/>
      <c r="P76" s="103"/>
      <c r="Q76" s="103"/>
      <c r="R76" s="103"/>
    </row>
    <row r="77" spans="1:18" x14ac:dyDescent="0.2">
      <c r="A77" s="13"/>
      <c r="B77" s="13"/>
      <c r="C77" s="13"/>
      <c r="D77" s="13"/>
      <c r="E77" s="13"/>
      <c r="F77" s="13"/>
      <c r="G77" s="13"/>
      <c r="H77" s="13"/>
      <c r="I77" s="13"/>
      <c r="J77" s="13"/>
      <c r="K77" s="204"/>
      <c r="L77" s="103"/>
      <c r="M77" s="103"/>
      <c r="N77" s="103"/>
      <c r="O77" s="103"/>
      <c r="P77" s="103"/>
      <c r="Q77" s="103"/>
      <c r="R77" s="103"/>
    </row>
    <row r="78" spans="1:18" ht="15.75" x14ac:dyDescent="0.2">
      <c r="A78" s="306" t="s">
        <v>198</v>
      </c>
      <c r="O78" s="103"/>
      <c r="P78" s="103"/>
      <c r="Q78" s="103"/>
      <c r="R78" s="103"/>
    </row>
    <row r="79" spans="1:18" x14ac:dyDescent="0.2">
      <c r="O79" s="103"/>
      <c r="P79" s="103"/>
      <c r="Q79" s="103"/>
      <c r="R79" s="103"/>
    </row>
    <row r="80" spans="1:18" ht="15" x14ac:dyDescent="0.2">
      <c r="A80" s="561" t="s">
        <v>182</v>
      </c>
      <c r="B80" s="424"/>
      <c r="C80" s="424"/>
      <c r="D80" s="562"/>
      <c r="F80" s="561" t="s">
        <v>183</v>
      </c>
      <c r="G80" s="424"/>
      <c r="H80" s="424"/>
      <c r="I80" s="562"/>
      <c r="O80" s="103"/>
      <c r="P80" s="103"/>
      <c r="Q80" s="103"/>
      <c r="R80" s="103"/>
    </row>
    <row r="81" spans="1:18" ht="15" x14ac:dyDescent="0.2">
      <c r="A81" s="556" t="s">
        <v>174</v>
      </c>
      <c r="B81" s="563"/>
      <c r="C81" s="563" t="s">
        <v>199</v>
      </c>
      <c r="D81" s="564"/>
      <c r="F81" s="556" t="s">
        <v>174</v>
      </c>
      <c r="G81" s="563"/>
      <c r="H81" s="13"/>
      <c r="I81" s="271"/>
      <c r="O81" s="103"/>
      <c r="P81" s="103"/>
      <c r="Q81" s="103"/>
      <c r="R81" s="103"/>
    </row>
    <row r="82" spans="1:18" ht="15" x14ac:dyDescent="0.2">
      <c r="A82" s="272" t="s">
        <v>173</v>
      </c>
      <c r="B82" s="283">
        <f>ROUND(MAX(Calculations!D38,Calculations!C67,Calculations!D45+'Design Data'!C15),2)</f>
        <v>2.76</v>
      </c>
      <c r="C82" s="286" t="s">
        <v>176</v>
      </c>
      <c r="D82" s="287">
        <f>'Plan Sheet'!$C11-TAN(ATAN(Sc)/2)*'Plan Sheet'!$C10/12/2</f>
        <v>17.86632365664974</v>
      </c>
      <c r="E82" s="288"/>
      <c r="F82" s="289" t="s">
        <v>173</v>
      </c>
      <c r="G82" s="283">
        <f>ROUND(B82+'Plan Sheet'!C10/12,2)</f>
        <v>5.46</v>
      </c>
      <c r="H82" s="299" t="s">
        <v>202</v>
      </c>
      <c r="I82" s="290"/>
      <c r="J82" s="284">
        <f>'Plan Sheet'!$C11-TAN(ATAN(Sc)/2)*('Plan Sheet'!$C10/12+I83/12/2)</f>
        <v>17.707892434901286</v>
      </c>
      <c r="K82" s="297">
        <f>'Plan Sheet'!$C11-TAN(ATAN(Sc)/2)*('Plan Sheet'!$C10/12)</f>
        <v>17.732647313299481</v>
      </c>
      <c r="O82" s="103"/>
      <c r="P82" s="103"/>
      <c r="Q82" s="103"/>
      <c r="R82" s="103"/>
    </row>
    <row r="83" spans="1:18" ht="18.75" x14ac:dyDescent="0.2">
      <c r="A83" s="272" t="s">
        <v>169</v>
      </c>
      <c r="B83" s="283">
        <f>'Plan Sheet'!C10/12*(mc^2+1)^0.5</f>
        <v>11.132385189167682</v>
      </c>
      <c r="C83" s="286" t="s">
        <v>175</v>
      </c>
      <c r="D83" s="287">
        <f>'Plan Sheet'!$C12+TAN(ATAN(Sc)/2)*'Plan Sheet'!$C10/12/2+TAN(ATAN(1/2.5)/2)*'Plan Sheet'!$C10/12/2</f>
        <v>20.393662588166048</v>
      </c>
      <c r="E83" s="288"/>
      <c r="F83" s="289" t="s">
        <v>169</v>
      </c>
      <c r="G83" s="283">
        <f>I83/12*(mc^2+1)^0.5</f>
        <v>2.0615528128088303</v>
      </c>
      <c r="H83" s="291" t="s">
        <v>255</v>
      </c>
      <c r="I83" s="308">
        <f>'Plan Sheet'!E14</f>
        <v>6</v>
      </c>
      <c r="J83" s="284">
        <f>'Plan Sheet'!$C12+TAN(ATAN(Sc)/2)*('Plan Sheet'!$C10/12+I83/12/2)+TAN(ATAN(1/2.5)/2)*('Plan Sheet'!$C10/12+I83/12/2)</f>
        <v>20.860225655622109</v>
      </c>
      <c r="K83" s="297">
        <f>'Plan Sheet'!$C12+TAN(ATAN(Sc)/2)*('Plan Sheet'!$C10/12)+TAN(ATAN(1/2.5)/2)*('Plan Sheet'!$C10/12)</f>
        <v>20.7873251763321</v>
      </c>
      <c r="O83" s="103"/>
      <c r="P83" s="103"/>
      <c r="Q83" s="103"/>
      <c r="R83" s="103"/>
    </row>
    <row r="84" spans="1:18" x14ac:dyDescent="0.2">
      <c r="A84" s="272" t="s">
        <v>168</v>
      </c>
      <c r="B84" s="283">
        <f>(B82^2+(mc*B82)^2)^0.5</f>
        <v>11.379771526704742</v>
      </c>
      <c r="C84" s="286" t="s">
        <v>177</v>
      </c>
      <c r="D84" s="287">
        <f>(1/Sc^2+1^2)^0.5*(Hd-'Design Data'!$D18)</f>
        <v>30.594117081556707</v>
      </c>
      <c r="E84" s="288"/>
      <c r="F84" s="289" t="s">
        <v>168</v>
      </c>
      <c r="G84" s="283">
        <f>(G82^2+(mc*G82)^2)^0.5</f>
        <v>22.512156715872425</v>
      </c>
      <c r="I84" s="307"/>
      <c r="J84" s="284">
        <f>(1/Sc^2+1^2)^0.5*(Hd-'Design Data'!$D18)</f>
        <v>30.594117081556707</v>
      </c>
      <c r="K84" s="297">
        <f>(1/Sc^2+1^2)^0.5*(Hd-'Design Data'!$D18)</f>
        <v>30.594117081556707</v>
      </c>
      <c r="O84" s="103"/>
      <c r="P84" s="103"/>
      <c r="Q84" s="103"/>
      <c r="R84" s="103"/>
    </row>
    <row r="85" spans="1:18" ht="18.75" x14ac:dyDescent="0.2">
      <c r="A85" s="272" t="s">
        <v>170</v>
      </c>
      <c r="B85" s="283">
        <f>B84*'Plan Sheet'!C10/12</f>
        <v>30.725383122102802</v>
      </c>
      <c r="C85" s="286" t="s">
        <v>178</v>
      </c>
      <c r="D85" s="292">
        <f>d*(2.5^2+1^2)^0.5-TAN(ATAN(1/2.5)/2)*'Plan Sheet'!$C10/12/2/COS(ATAN(1/2.5))</f>
        <v>2.4125686483830422</v>
      </c>
      <c r="E85" s="288"/>
      <c r="F85" s="289" t="s">
        <v>170</v>
      </c>
      <c r="G85" s="283">
        <f>G84*I83/12</f>
        <v>11.256078357936213</v>
      </c>
      <c r="H85" s="559" t="s">
        <v>200</v>
      </c>
      <c r="I85" s="560"/>
      <c r="J85" s="284">
        <f>d*(2.5^2+1^2)^0.5-TAN(ATAN(1/2.5)/2)*('Plan Sheet'!$C10/12+I83/12/2)/COS(ATAN(1/2.5))</f>
        <v>2.0807004940906451</v>
      </c>
      <c r="K85" s="297">
        <f>d*(2.5^2+1^2)^0.5-TAN(ATAN(1/2.5)/2)*('Plan Sheet'!$C10/12)/COS(ATAN(1/2.5))</f>
        <v>2.1325548931988321</v>
      </c>
      <c r="O85" s="103"/>
      <c r="P85" s="103"/>
      <c r="Q85" s="103"/>
      <c r="R85" s="103"/>
    </row>
    <row r="86" spans="1:18" ht="18.75" x14ac:dyDescent="0.2">
      <c r="A86" s="272" t="s">
        <v>171</v>
      </c>
      <c r="B86" s="283">
        <f>'Plan Sheet'!C10/12*mc</f>
        <v>10.799999999999999</v>
      </c>
      <c r="C86" s="293" t="s">
        <v>179</v>
      </c>
      <c r="D86" s="294">
        <f>SUM(D82:D85)</f>
        <v>71.266671974755539</v>
      </c>
      <c r="E86" s="288"/>
      <c r="F86" s="289" t="s">
        <v>171</v>
      </c>
      <c r="G86" s="283">
        <f>I83/12*mc</f>
        <v>2</v>
      </c>
      <c r="H86" s="293" t="s">
        <v>179</v>
      </c>
      <c r="I86" s="294">
        <f>J86</f>
        <v>71.242935666170752</v>
      </c>
      <c r="J86" s="285">
        <f>SUM(J82:J85)</f>
        <v>71.242935666170752</v>
      </c>
      <c r="K86" s="298">
        <f>SUM(K82:K85)</f>
        <v>71.246644464387117</v>
      </c>
      <c r="O86" s="103"/>
      <c r="P86" s="103"/>
      <c r="Q86" s="103"/>
      <c r="R86" s="103"/>
    </row>
    <row r="87" spans="1:18" ht="18.75" x14ac:dyDescent="0.2">
      <c r="A87" s="272" t="s">
        <v>172</v>
      </c>
      <c r="B87" s="283">
        <f>'Plan Sheet'!C10/12*(Bwc-B86+2*B83)</f>
        <v>84.954880021505474</v>
      </c>
      <c r="C87" s="559" t="s">
        <v>180</v>
      </c>
      <c r="D87" s="560"/>
      <c r="E87" s="288"/>
      <c r="F87" s="289" t="s">
        <v>172</v>
      </c>
      <c r="G87" s="283">
        <f>I83/12*((Bwc+2*(TAN(ATAN(1/mc)/2)*('Plan Sheet'!$C10/12)))-G86+2*G83)</f>
        <v>11.393938001976514</v>
      </c>
      <c r="H87" s="559" t="s">
        <v>185</v>
      </c>
      <c r="I87" s="560"/>
      <c r="O87" s="103"/>
      <c r="P87" s="103"/>
      <c r="Q87" s="103"/>
      <c r="R87" s="103"/>
    </row>
    <row r="88" spans="1:18" ht="16.5" x14ac:dyDescent="0.2">
      <c r="A88" s="275" t="s">
        <v>181</v>
      </c>
      <c r="B88" s="295">
        <f>B87+2*B85</f>
        <v>146.40564626571108</v>
      </c>
      <c r="C88" s="557">
        <f>B88*D86/27</f>
        <v>386.43863583964912</v>
      </c>
      <c r="D88" s="558"/>
      <c r="E88" s="288"/>
      <c r="F88" s="296" t="s">
        <v>181</v>
      </c>
      <c r="G88" s="295">
        <f>G87+2*G85</f>
        <v>33.906094717848937</v>
      </c>
      <c r="H88" s="557">
        <f>G88*I86/27</f>
        <v>89.465545358326054</v>
      </c>
      <c r="I88" s="558"/>
    </row>
    <row r="89" spans="1:18" x14ac:dyDescent="0.2"/>
    <row r="90" spans="1:18" ht="15" x14ac:dyDescent="0.2">
      <c r="A90" s="561" t="s">
        <v>184</v>
      </c>
      <c r="B90" s="424"/>
      <c r="C90" s="424"/>
      <c r="D90" s="562"/>
      <c r="F90" s="301" t="s">
        <v>203</v>
      </c>
    </row>
    <row r="91" spans="1:18" ht="15" x14ac:dyDescent="0.2">
      <c r="A91" s="556" t="s">
        <v>186</v>
      </c>
      <c r="B91" s="426"/>
      <c r="C91" s="567" t="s">
        <v>201</v>
      </c>
      <c r="D91" s="568"/>
      <c r="F91" s="281" t="s">
        <v>204</v>
      </c>
    </row>
    <row r="92" spans="1:18" ht="15" x14ac:dyDescent="0.2">
      <c r="A92" s="272" t="s">
        <v>188</v>
      </c>
      <c r="B92" s="283">
        <f>2*(mc^2+1)^0.5*G82</f>
        <v>45.024313431744851</v>
      </c>
      <c r="C92" s="273" t="s">
        <v>179</v>
      </c>
      <c r="D92" s="274">
        <f>K86</f>
        <v>71.246644464387117</v>
      </c>
      <c r="F92" s="281" t="s">
        <v>205</v>
      </c>
    </row>
    <row r="93" spans="1:18" ht="15" x14ac:dyDescent="0.2">
      <c r="A93" s="272" t="s">
        <v>187</v>
      </c>
      <c r="B93" s="283">
        <f>Bwc+2*(TAN(ATAN(1/mc)/2)*'Plan Sheet'!$C10/12)</f>
        <v>20.664770378335366</v>
      </c>
      <c r="C93" s="563" t="s">
        <v>189</v>
      </c>
      <c r="D93" s="564"/>
      <c r="F93" s="300" t="s">
        <v>206</v>
      </c>
    </row>
    <row r="94" spans="1:18" ht="15" x14ac:dyDescent="0.2">
      <c r="A94" s="275" t="s">
        <v>179</v>
      </c>
      <c r="B94" s="295">
        <f>B92+B93</f>
        <v>65.68908381008022</v>
      </c>
      <c r="C94" s="565">
        <f>B94*D92/9</f>
        <v>520.01408882312376</v>
      </c>
      <c r="D94" s="566"/>
      <c r="F94" s="300" t="s">
        <v>259</v>
      </c>
    </row>
    <row r="95" spans="1:18" x14ac:dyDescent="0.2">
      <c r="A95" s="13"/>
      <c r="B95" s="13"/>
      <c r="C95" s="13"/>
      <c r="D95" s="13"/>
    </row>
    <row r="96" spans="1:18" hidden="1" x14ac:dyDescent="0.2">
      <c r="A96" s="13"/>
      <c r="B96" s="13"/>
      <c r="C96" s="13"/>
      <c r="D96" s="13"/>
    </row>
    <row r="97" hidden="1" x14ac:dyDescent="0.2"/>
    <row r="98" hidden="1" x14ac:dyDescent="0.2"/>
    <row r="99" hidden="1" x14ac:dyDescent="0.2"/>
  </sheetData>
  <sheetProtection password="BBBB" sheet="1"/>
  <mergeCells count="37">
    <mergeCell ref="A1:J1"/>
    <mergeCell ref="E10:F10"/>
    <mergeCell ref="A2:J3"/>
    <mergeCell ref="H4:I4"/>
    <mergeCell ref="C5:E5"/>
    <mergeCell ref="C4:F4"/>
    <mergeCell ref="B28:C28"/>
    <mergeCell ref="A7:J8"/>
    <mergeCell ref="E17:F17"/>
    <mergeCell ref="E28:F28"/>
    <mergeCell ref="H5:I5"/>
    <mergeCell ref="E53:F53"/>
    <mergeCell ref="D6:E6"/>
    <mergeCell ref="B44:C44"/>
    <mergeCell ref="A80:D80"/>
    <mergeCell ref="B73:C73"/>
    <mergeCell ref="E73:F73"/>
    <mergeCell ref="E66:F66"/>
    <mergeCell ref="B66:C66"/>
    <mergeCell ref="B10:C10"/>
    <mergeCell ref="B17:C17"/>
    <mergeCell ref="C93:D93"/>
    <mergeCell ref="C94:D94"/>
    <mergeCell ref="F80:I80"/>
    <mergeCell ref="H87:I87"/>
    <mergeCell ref="H88:I88"/>
    <mergeCell ref="H85:I85"/>
    <mergeCell ref="C91:D91"/>
    <mergeCell ref="C81:D81"/>
    <mergeCell ref="F81:G81"/>
    <mergeCell ref="B37:C37"/>
    <mergeCell ref="A91:B91"/>
    <mergeCell ref="C88:D88"/>
    <mergeCell ref="C87:D87"/>
    <mergeCell ref="A90:D90"/>
    <mergeCell ref="A81:B81"/>
    <mergeCell ref="B53:C53"/>
  </mergeCells>
  <phoneticPr fontId="74" type="noConversion"/>
  <printOptions horizontalCentered="1"/>
  <pageMargins left="0.75" right="0.5" top="0.75" bottom="0.5" header="0.5" footer="0.5"/>
  <pageSetup scale="82" firstPageNumber="2" fitToHeight="0" orientation="portrait" useFirstPageNumber="1" r:id="rId1"/>
  <headerFooter alignWithMargins="0">
    <oddHeader>&amp;LRock_Chute.xls&amp;RPage &amp;P of 3</oddHeader>
  </headerFooter>
  <rowBreaks count="1" manualBreakCount="1">
    <brk id="50"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2157" r:id="rId4" name="Button 109">
              <controlPr defaultSize="0" print="0" autoFill="0" autoPict="0" macro="[0]!Instructions">
                <anchor moveWithCells="1" sizeWithCells="1">
                  <from>
                    <xdr:col>10</xdr:col>
                    <xdr:colOff>9525</xdr:colOff>
                    <xdr:row>0</xdr:row>
                    <xdr:rowOff>9525</xdr:rowOff>
                  </from>
                  <to>
                    <xdr:col>10</xdr:col>
                    <xdr:colOff>1400175</xdr:colOff>
                    <xdr:row>1</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autoPageBreaks="0" fitToPage="1"/>
  </sheetPr>
  <dimension ref="A1:IU226"/>
  <sheetViews>
    <sheetView showGridLines="0" zoomScaleNormal="100" workbookViewId="0">
      <selection activeCell="A4" sqref="A4:J9"/>
    </sheetView>
  </sheetViews>
  <sheetFormatPr defaultColWidth="0.125" defaultRowHeight="14.25" zeroHeight="1" x14ac:dyDescent="0.2"/>
  <cols>
    <col min="1" max="1" width="13.875" customWidth="1"/>
    <col min="2" max="9" width="10.25" customWidth="1"/>
    <col min="10" max="10" width="8.625" customWidth="1"/>
    <col min="11" max="11" width="18.625" customWidth="1"/>
    <col min="12" max="255" width="10.25" hidden="1" customWidth="1"/>
  </cols>
  <sheetData>
    <row r="1" spans="1:11" ht="12" customHeight="1" x14ac:dyDescent="0.2">
      <c r="A1" s="593" t="s">
        <v>34</v>
      </c>
      <c r="B1" s="594"/>
      <c r="C1" s="594"/>
      <c r="D1" s="594"/>
      <c r="E1" s="594"/>
      <c r="F1" s="594"/>
      <c r="G1" s="594"/>
      <c r="H1" s="594"/>
      <c r="I1" s="594"/>
      <c r="J1" s="594"/>
      <c r="K1" s="209"/>
    </row>
    <row r="2" spans="1:11" ht="12" customHeight="1" x14ac:dyDescent="0.2">
      <c r="A2" s="594"/>
      <c r="B2" s="594"/>
      <c r="C2" s="594"/>
      <c r="D2" s="594"/>
      <c r="E2" s="594"/>
      <c r="F2" s="594"/>
      <c r="G2" s="594"/>
      <c r="H2" s="594"/>
      <c r="I2" s="594"/>
      <c r="J2" s="594"/>
      <c r="K2" s="209"/>
    </row>
    <row r="3" spans="1:11" ht="12" customHeight="1" x14ac:dyDescent="0.2">
      <c r="A3" s="594"/>
      <c r="B3" s="594"/>
      <c r="C3" s="594"/>
      <c r="D3" s="594"/>
      <c r="E3" s="594"/>
      <c r="F3" s="594"/>
      <c r="G3" s="594"/>
      <c r="H3" s="594"/>
      <c r="I3" s="594"/>
      <c r="J3" s="594"/>
      <c r="K3" s="209"/>
    </row>
    <row r="4" spans="1:11" x14ac:dyDescent="0.2">
      <c r="A4" s="579" t="s">
        <v>390</v>
      </c>
      <c r="B4" s="586"/>
      <c r="C4" s="586"/>
      <c r="D4" s="586"/>
      <c r="E4" s="586"/>
      <c r="F4" s="586"/>
      <c r="G4" s="586"/>
      <c r="H4" s="586"/>
      <c r="I4" s="586"/>
      <c r="J4" s="586"/>
      <c r="K4" s="209"/>
    </row>
    <row r="5" spans="1:11" x14ac:dyDescent="0.2">
      <c r="A5" s="586"/>
      <c r="B5" s="586"/>
      <c r="C5" s="586"/>
      <c r="D5" s="586"/>
      <c r="E5" s="586"/>
      <c r="F5" s="586"/>
      <c r="G5" s="586"/>
      <c r="H5" s="586"/>
      <c r="I5" s="586"/>
      <c r="J5" s="586"/>
      <c r="K5" s="209"/>
    </row>
    <row r="6" spans="1:11" x14ac:dyDescent="0.2">
      <c r="A6" s="586"/>
      <c r="B6" s="586"/>
      <c r="C6" s="586"/>
      <c r="D6" s="586"/>
      <c r="E6" s="586"/>
      <c r="F6" s="586"/>
      <c r="G6" s="586"/>
      <c r="H6" s="586"/>
      <c r="I6" s="586"/>
      <c r="J6" s="586"/>
      <c r="K6" s="209"/>
    </row>
    <row r="7" spans="1:11" x14ac:dyDescent="0.2">
      <c r="A7" s="586"/>
      <c r="B7" s="586"/>
      <c r="C7" s="586"/>
      <c r="D7" s="586"/>
      <c r="E7" s="586"/>
      <c r="F7" s="586"/>
      <c r="G7" s="586"/>
      <c r="H7" s="586"/>
      <c r="I7" s="586"/>
      <c r="J7" s="586"/>
      <c r="K7" s="209"/>
    </row>
    <row r="8" spans="1:11" x14ac:dyDescent="0.2">
      <c r="A8" s="586"/>
      <c r="B8" s="586"/>
      <c r="C8" s="586"/>
      <c r="D8" s="586"/>
      <c r="E8" s="586"/>
      <c r="F8" s="586"/>
      <c r="G8" s="586"/>
      <c r="H8" s="586"/>
      <c r="I8" s="586"/>
      <c r="J8" s="586"/>
      <c r="K8" s="209"/>
    </row>
    <row r="9" spans="1:11" x14ac:dyDescent="0.2">
      <c r="A9" s="581"/>
      <c r="B9" s="581"/>
      <c r="C9" s="581"/>
      <c r="D9" s="581"/>
      <c r="E9" s="581"/>
      <c r="F9" s="581"/>
      <c r="G9" s="581"/>
      <c r="H9" s="581"/>
      <c r="I9" s="581"/>
      <c r="J9" s="581"/>
      <c r="K9" s="209"/>
    </row>
    <row r="10" spans="1:11" ht="20.100000000000001" customHeight="1" x14ac:dyDescent="0.2">
      <c r="A10" s="600" t="s">
        <v>269</v>
      </c>
      <c r="B10" s="601"/>
      <c r="C10" s="601"/>
      <c r="D10" s="602"/>
      <c r="E10" s="282"/>
      <c r="F10" s="282"/>
      <c r="G10" s="282"/>
      <c r="H10" s="282"/>
      <c r="I10" s="282"/>
      <c r="J10" s="282"/>
      <c r="K10" s="209"/>
    </row>
    <row r="11" spans="1:11" ht="20.100000000000001" customHeight="1" x14ac:dyDescent="0.2">
      <c r="A11" s="602"/>
      <c r="B11" s="602"/>
      <c r="C11" s="602"/>
      <c r="D11" s="602"/>
      <c r="E11" s="282"/>
      <c r="F11" s="282"/>
      <c r="G11" s="282"/>
      <c r="H11" s="282"/>
      <c r="I11" s="282"/>
      <c r="J11" s="282"/>
      <c r="K11" s="209"/>
    </row>
    <row r="12" spans="1:11" ht="18" customHeight="1" x14ac:dyDescent="0.2">
      <c r="A12" s="309" t="s">
        <v>280</v>
      </c>
      <c r="B12" s="310" t="s">
        <v>20</v>
      </c>
      <c r="C12" s="202"/>
      <c r="D12" s="202"/>
      <c r="E12" s="282"/>
      <c r="F12" s="282"/>
      <c r="G12" s="282"/>
      <c r="H12" s="282"/>
      <c r="I12" s="282"/>
      <c r="J12" s="282"/>
      <c r="K12" s="209"/>
    </row>
    <row r="13" spans="1:11" ht="18" customHeight="1" x14ac:dyDescent="0.2">
      <c r="A13" s="309" t="s">
        <v>281</v>
      </c>
      <c r="B13" s="310" t="s">
        <v>330</v>
      </c>
      <c r="C13" s="202"/>
      <c r="D13" s="202"/>
      <c r="E13" s="282"/>
      <c r="F13" s="282"/>
      <c r="G13" s="282"/>
      <c r="H13" s="282"/>
      <c r="I13" s="282"/>
      <c r="J13" s="282"/>
      <c r="K13" s="209"/>
    </row>
    <row r="14" spans="1:11" ht="18" customHeight="1" x14ac:dyDescent="0.2">
      <c r="A14" s="309" t="s">
        <v>260</v>
      </c>
      <c r="B14" s="310" t="s">
        <v>14</v>
      </c>
      <c r="C14" s="311"/>
      <c r="D14" s="202"/>
      <c r="E14" s="282"/>
      <c r="F14" s="282"/>
      <c r="G14" s="282"/>
      <c r="H14" s="282"/>
      <c r="I14" s="282"/>
      <c r="J14" s="282"/>
      <c r="K14" s="209"/>
    </row>
    <row r="15" spans="1:11" ht="18" customHeight="1" x14ac:dyDescent="0.2">
      <c r="A15" s="309" t="s">
        <v>262</v>
      </c>
      <c r="B15" s="310" t="s">
        <v>299</v>
      </c>
      <c r="C15" s="311"/>
      <c r="D15" s="202"/>
      <c r="E15" s="282"/>
      <c r="F15" s="282"/>
      <c r="G15" s="282"/>
      <c r="H15" s="282"/>
      <c r="I15" s="282"/>
      <c r="J15" s="282"/>
      <c r="K15" s="209"/>
    </row>
    <row r="16" spans="1:11" ht="18" customHeight="1" x14ac:dyDescent="0.2">
      <c r="A16" s="309" t="s">
        <v>271</v>
      </c>
      <c r="B16" s="310" t="s">
        <v>392</v>
      </c>
      <c r="C16" s="311"/>
      <c r="D16" s="202"/>
      <c r="E16" s="282"/>
      <c r="F16" s="282"/>
      <c r="G16" s="282"/>
      <c r="H16" s="282"/>
      <c r="I16" s="282"/>
      <c r="J16" s="282"/>
      <c r="K16" s="209"/>
    </row>
    <row r="17" spans="1:11" ht="18" customHeight="1" x14ac:dyDescent="0.2">
      <c r="A17" s="309"/>
      <c r="B17" s="310" t="s">
        <v>389</v>
      </c>
      <c r="C17" s="311"/>
      <c r="D17" s="202"/>
      <c r="E17" s="282"/>
      <c r="F17" s="282"/>
      <c r="G17" s="282"/>
      <c r="H17" s="282"/>
      <c r="I17" s="282"/>
      <c r="J17" s="282"/>
      <c r="K17" s="209"/>
    </row>
    <row r="18" spans="1:11" ht="18" customHeight="1" x14ac:dyDescent="0.2">
      <c r="A18" s="309" t="s">
        <v>282</v>
      </c>
      <c r="B18" s="310" t="s">
        <v>21</v>
      </c>
      <c r="C18" s="311"/>
      <c r="D18" s="202"/>
      <c r="E18" s="282"/>
      <c r="F18" s="282"/>
      <c r="G18" s="282"/>
      <c r="H18" s="282"/>
      <c r="I18" s="282"/>
      <c r="J18" s="282"/>
      <c r="K18" s="209"/>
    </row>
    <row r="19" spans="1:11" ht="18" customHeight="1" x14ac:dyDescent="0.2">
      <c r="A19" s="309" t="s">
        <v>283</v>
      </c>
      <c r="B19" s="310" t="s">
        <v>22</v>
      </c>
      <c r="C19" s="311"/>
      <c r="D19" s="202"/>
      <c r="E19" s="282"/>
      <c r="F19" s="282"/>
      <c r="G19" s="282"/>
      <c r="H19" s="282"/>
      <c r="I19" s="282"/>
      <c r="J19" s="282"/>
      <c r="K19" s="209"/>
    </row>
    <row r="20" spans="1:11" ht="18" customHeight="1" x14ac:dyDescent="0.2">
      <c r="A20" s="309" t="s">
        <v>285</v>
      </c>
      <c r="B20" s="310" t="s">
        <v>23</v>
      </c>
      <c r="C20" s="311"/>
      <c r="D20" s="202"/>
      <c r="E20" s="282"/>
      <c r="F20" s="282"/>
      <c r="G20" s="282"/>
      <c r="H20" s="282"/>
      <c r="I20" s="282"/>
      <c r="J20" s="282"/>
      <c r="K20" s="209"/>
    </row>
    <row r="21" spans="1:11" ht="18" customHeight="1" x14ac:dyDescent="0.2">
      <c r="A21" s="312" t="s">
        <v>61</v>
      </c>
      <c r="B21" s="310" t="s">
        <v>399</v>
      </c>
      <c r="C21" s="311"/>
      <c r="D21" s="202"/>
      <c r="E21" s="282"/>
      <c r="F21" s="282"/>
      <c r="G21" s="282"/>
      <c r="H21" s="282"/>
      <c r="I21" s="282"/>
      <c r="J21" s="282"/>
      <c r="K21" s="209"/>
    </row>
    <row r="22" spans="1:11" ht="18" customHeight="1" x14ac:dyDescent="0.2">
      <c r="A22" s="309" t="s">
        <v>263</v>
      </c>
      <c r="B22" s="310" t="s">
        <v>323</v>
      </c>
      <c r="C22" s="311"/>
      <c r="D22" s="202"/>
      <c r="E22" s="282"/>
      <c r="F22" s="282"/>
      <c r="G22" s="282"/>
      <c r="H22" s="282"/>
      <c r="I22" s="282"/>
      <c r="J22" s="282"/>
      <c r="K22" s="209"/>
    </row>
    <row r="23" spans="1:11" ht="18" customHeight="1" x14ac:dyDescent="0.2">
      <c r="A23" s="309"/>
      <c r="B23" s="310" t="s">
        <v>329</v>
      </c>
      <c r="C23" s="311"/>
      <c r="D23" s="202"/>
      <c r="E23" s="282"/>
      <c r="F23" s="282"/>
      <c r="G23" s="282"/>
      <c r="H23" s="282"/>
      <c r="I23" s="282"/>
      <c r="J23" s="282"/>
      <c r="K23" s="209"/>
    </row>
    <row r="24" spans="1:11" ht="18" customHeight="1" x14ac:dyDescent="0.2">
      <c r="A24" s="309" t="s">
        <v>273</v>
      </c>
      <c r="B24" s="310" t="s">
        <v>353</v>
      </c>
      <c r="C24" s="311"/>
      <c r="D24" s="202"/>
      <c r="E24" s="282"/>
      <c r="F24" s="282"/>
      <c r="G24" s="282"/>
      <c r="H24" s="282"/>
      <c r="I24" s="282"/>
      <c r="J24" s="282"/>
      <c r="K24" s="209"/>
    </row>
    <row r="25" spans="1:11" ht="18" customHeight="1" x14ac:dyDescent="0.2">
      <c r="A25" s="309"/>
      <c r="B25" s="310" t="s">
        <v>349</v>
      </c>
      <c r="C25" s="311"/>
      <c r="D25" s="202"/>
      <c r="E25" s="282"/>
      <c r="F25" s="282"/>
      <c r="G25" s="282"/>
      <c r="H25" s="282"/>
      <c r="I25" s="282"/>
      <c r="J25" s="282"/>
      <c r="K25" s="209"/>
    </row>
    <row r="26" spans="1:11" ht="18" customHeight="1" x14ac:dyDescent="0.2">
      <c r="A26" s="309"/>
      <c r="B26" s="310" t="s">
        <v>356</v>
      </c>
      <c r="C26" s="311"/>
      <c r="D26" s="202"/>
      <c r="E26" s="282"/>
      <c r="F26" s="282"/>
      <c r="G26" s="282"/>
      <c r="H26" s="282"/>
      <c r="I26" s="282"/>
      <c r="J26" s="282"/>
      <c r="K26" s="209"/>
    </row>
    <row r="27" spans="1:11" ht="18" customHeight="1" x14ac:dyDescent="0.2">
      <c r="A27" s="309" t="s">
        <v>275</v>
      </c>
      <c r="B27" s="310" t="s">
        <v>24</v>
      </c>
      <c r="C27" s="311"/>
      <c r="D27" s="202"/>
      <c r="E27" s="282"/>
      <c r="F27" s="282"/>
      <c r="G27" s="282"/>
      <c r="H27" s="282"/>
      <c r="I27" s="282"/>
      <c r="J27" s="282"/>
      <c r="K27" s="209"/>
    </row>
    <row r="28" spans="1:11" ht="18" customHeight="1" x14ac:dyDescent="0.2">
      <c r="A28" s="309" t="s">
        <v>274</v>
      </c>
      <c r="B28" s="310" t="s">
        <v>25</v>
      </c>
      <c r="C28" s="311"/>
      <c r="D28" s="202"/>
      <c r="E28" s="282"/>
      <c r="F28" s="282"/>
      <c r="G28" s="282"/>
      <c r="H28" s="282"/>
      <c r="I28" s="282"/>
      <c r="J28" s="282"/>
      <c r="K28" s="209"/>
    </row>
    <row r="29" spans="1:11" ht="18" customHeight="1" x14ac:dyDescent="0.2">
      <c r="A29" s="309" t="s">
        <v>288</v>
      </c>
      <c r="B29" s="310" t="s">
        <v>357</v>
      </c>
      <c r="C29" s="311"/>
      <c r="D29" s="202"/>
      <c r="E29" s="282"/>
      <c r="F29" s="282"/>
      <c r="G29" s="282"/>
      <c r="H29" s="282"/>
      <c r="I29" s="282"/>
      <c r="J29" s="282"/>
      <c r="K29" s="209"/>
    </row>
    <row r="30" spans="1:11" ht="18" customHeight="1" x14ac:dyDescent="0.2">
      <c r="A30" s="309" t="s">
        <v>270</v>
      </c>
      <c r="B30" s="310" t="s">
        <v>26</v>
      </c>
      <c r="C30" s="311"/>
      <c r="D30" s="202"/>
      <c r="E30" s="282"/>
      <c r="F30" s="282"/>
      <c r="G30" s="282"/>
      <c r="H30" s="282"/>
      <c r="I30" s="282"/>
      <c r="J30" s="282"/>
      <c r="K30" s="209"/>
    </row>
    <row r="31" spans="1:11" ht="18" customHeight="1" x14ac:dyDescent="0.2">
      <c r="A31" s="309" t="s">
        <v>276</v>
      </c>
      <c r="B31" s="310" t="s">
        <v>27</v>
      </c>
      <c r="C31" s="311"/>
      <c r="D31" s="202"/>
      <c r="E31" s="282"/>
      <c r="F31" s="282"/>
      <c r="G31" s="282"/>
      <c r="H31" s="282"/>
      <c r="I31" s="282"/>
      <c r="J31" s="282"/>
      <c r="K31" s="209"/>
    </row>
    <row r="32" spans="1:11" ht="18" customHeight="1" x14ac:dyDescent="0.2">
      <c r="A32" s="309" t="s">
        <v>277</v>
      </c>
      <c r="B32" s="310" t="s">
        <v>28</v>
      </c>
      <c r="C32" s="311"/>
      <c r="D32" s="202"/>
      <c r="E32" s="282"/>
      <c r="F32" s="282"/>
      <c r="G32" s="282"/>
      <c r="H32" s="282"/>
      <c r="I32" s="282"/>
      <c r="J32" s="282"/>
      <c r="K32" s="209"/>
    </row>
    <row r="33" spans="1:11" ht="18" customHeight="1" x14ac:dyDescent="0.2">
      <c r="A33" s="309" t="s">
        <v>261</v>
      </c>
      <c r="B33" s="310" t="s">
        <v>35</v>
      </c>
      <c r="C33" s="311"/>
      <c r="D33" s="202"/>
      <c r="E33" s="282"/>
      <c r="F33" s="282"/>
      <c r="G33" s="282"/>
      <c r="H33" s="282"/>
      <c r="I33" s="282"/>
      <c r="J33" s="282"/>
      <c r="K33" s="209"/>
    </row>
    <row r="34" spans="1:11" ht="18" customHeight="1" x14ac:dyDescent="0.2">
      <c r="A34" s="312" t="s">
        <v>395</v>
      </c>
      <c r="B34" s="310" t="s">
        <v>351</v>
      </c>
      <c r="C34" s="311"/>
      <c r="D34" s="202"/>
      <c r="E34" s="282"/>
      <c r="G34" s="282"/>
      <c r="H34" s="282"/>
      <c r="I34" s="282"/>
      <c r="J34" s="282"/>
      <c r="K34" s="209"/>
    </row>
    <row r="35" spans="1:11" ht="18" customHeight="1" x14ac:dyDescent="0.2">
      <c r="A35" s="309" t="s">
        <v>59</v>
      </c>
      <c r="B35" s="310" t="s">
        <v>287</v>
      </c>
      <c r="C35" s="311"/>
      <c r="D35" s="202"/>
      <c r="E35" s="282"/>
      <c r="F35" s="282"/>
      <c r="G35" s="282"/>
      <c r="H35" s="282"/>
      <c r="I35" s="282"/>
      <c r="J35" s="282"/>
      <c r="K35" s="209"/>
    </row>
    <row r="36" spans="1:11" ht="18" customHeight="1" x14ac:dyDescent="0.2">
      <c r="A36" s="309"/>
      <c r="B36" s="310" t="s">
        <v>354</v>
      </c>
      <c r="C36" s="311"/>
      <c r="D36" s="202"/>
      <c r="E36" s="282"/>
      <c r="F36" s="282"/>
      <c r="G36" s="282"/>
      <c r="H36" s="282"/>
      <c r="I36" s="282"/>
      <c r="J36" s="282"/>
      <c r="K36" s="209"/>
    </row>
    <row r="37" spans="1:11" ht="18" customHeight="1" x14ac:dyDescent="0.2">
      <c r="A37" s="312" t="s">
        <v>279</v>
      </c>
      <c r="B37" s="310" t="s">
        <v>310</v>
      </c>
      <c r="C37" s="311"/>
      <c r="D37" s="587" t="s">
        <v>355</v>
      </c>
      <c r="E37" s="588"/>
      <c r="F37" s="588"/>
      <c r="G37" s="588"/>
      <c r="H37" s="588"/>
      <c r="I37" s="588"/>
      <c r="J37" s="589"/>
      <c r="K37" s="209"/>
    </row>
    <row r="38" spans="1:11" ht="18" customHeight="1" x14ac:dyDescent="0.2">
      <c r="A38" s="312" t="s">
        <v>37</v>
      </c>
      <c r="B38" s="310" t="s">
        <v>311</v>
      </c>
      <c r="C38" s="311"/>
      <c r="D38" s="588"/>
      <c r="E38" s="588"/>
      <c r="F38" s="588"/>
      <c r="G38" s="588"/>
      <c r="H38" s="588"/>
      <c r="I38" s="588"/>
      <c r="J38" s="589"/>
      <c r="K38" s="209"/>
    </row>
    <row r="39" spans="1:11" ht="18" customHeight="1" x14ac:dyDescent="0.2">
      <c r="A39" s="309" t="s">
        <v>38</v>
      </c>
      <c r="B39" s="310" t="s">
        <v>29</v>
      </c>
      <c r="C39" s="311"/>
      <c r="D39" s="202"/>
      <c r="E39" s="282"/>
      <c r="F39" s="282"/>
      <c r="G39" s="282"/>
      <c r="H39" s="282"/>
      <c r="I39" s="282"/>
      <c r="J39" s="282"/>
      <c r="K39" s="209"/>
    </row>
    <row r="40" spans="1:11" ht="18" customHeight="1" x14ac:dyDescent="0.2">
      <c r="A40" s="309" t="s">
        <v>284</v>
      </c>
      <c r="B40" s="310" t="s">
        <v>15</v>
      </c>
      <c r="C40" s="311"/>
      <c r="D40" s="202"/>
      <c r="E40" s="282"/>
      <c r="F40" s="282"/>
      <c r="G40" s="282"/>
      <c r="H40" s="282"/>
      <c r="I40" s="282"/>
      <c r="J40" s="282"/>
      <c r="K40" s="209"/>
    </row>
    <row r="41" spans="1:11" ht="18" customHeight="1" x14ac:dyDescent="0.2">
      <c r="A41" s="309" t="s">
        <v>53</v>
      </c>
      <c r="B41" s="310" t="s">
        <v>33</v>
      </c>
      <c r="C41" s="311"/>
      <c r="D41" s="202"/>
      <c r="E41" s="282"/>
      <c r="F41" s="282"/>
      <c r="G41" s="282"/>
      <c r="H41" s="282"/>
      <c r="I41" s="282"/>
      <c r="J41" s="282"/>
      <c r="K41" s="209"/>
    </row>
    <row r="42" spans="1:11" ht="18" customHeight="1" x14ac:dyDescent="0.2">
      <c r="A42" s="309" t="s">
        <v>272</v>
      </c>
      <c r="B42" s="310" t="s">
        <v>350</v>
      </c>
      <c r="C42" s="311"/>
      <c r="D42" s="202"/>
      <c r="E42" s="282"/>
      <c r="F42" s="282"/>
      <c r="G42" s="282"/>
      <c r="H42" s="282"/>
      <c r="I42" s="282"/>
      <c r="J42" s="282"/>
      <c r="K42" s="209"/>
    </row>
    <row r="43" spans="1:11" ht="18" customHeight="1" x14ac:dyDescent="0.2">
      <c r="A43" s="309" t="s">
        <v>373</v>
      </c>
      <c r="B43" s="310" t="s">
        <v>300</v>
      </c>
      <c r="C43" s="311"/>
      <c r="D43" s="202"/>
      <c r="E43" s="282"/>
      <c r="F43" s="282"/>
      <c r="G43" s="282"/>
      <c r="H43" s="282"/>
      <c r="I43" s="282"/>
      <c r="J43" s="282"/>
      <c r="K43" s="209"/>
    </row>
    <row r="44" spans="1:11" ht="18" customHeight="1" x14ac:dyDescent="0.2">
      <c r="A44" s="309"/>
      <c r="B44" s="310" t="s">
        <v>16</v>
      </c>
      <c r="C44" s="311"/>
      <c r="D44" s="202"/>
      <c r="E44" s="282"/>
      <c r="F44" s="282"/>
      <c r="G44" s="282"/>
      <c r="H44" s="282"/>
      <c r="I44" s="282"/>
      <c r="J44" s="282"/>
      <c r="K44" s="209"/>
    </row>
    <row r="45" spans="1:11" ht="18" customHeight="1" x14ac:dyDescent="0.2">
      <c r="A45" s="309" t="s">
        <v>266</v>
      </c>
      <c r="B45" s="310" t="s">
        <v>404</v>
      </c>
      <c r="C45" s="311"/>
      <c r="D45" s="202"/>
      <c r="E45" s="282"/>
      <c r="F45" s="282"/>
      <c r="G45" s="282"/>
      <c r="H45" s="282"/>
      <c r="I45" s="282"/>
      <c r="J45" s="282"/>
      <c r="K45" s="209"/>
    </row>
    <row r="46" spans="1:11" ht="18" customHeight="1" x14ac:dyDescent="0.2">
      <c r="A46" s="309" t="s">
        <v>267</v>
      </c>
      <c r="B46" s="310" t="s">
        <v>18</v>
      </c>
      <c r="C46" s="311"/>
      <c r="D46" s="202"/>
      <c r="E46" s="282"/>
      <c r="F46" s="282"/>
      <c r="G46" s="282"/>
      <c r="H46" s="282"/>
      <c r="I46" s="282"/>
      <c r="J46" s="282"/>
      <c r="K46" s="209"/>
    </row>
    <row r="47" spans="1:11" ht="18" customHeight="1" x14ac:dyDescent="0.2">
      <c r="A47" s="309" t="s">
        <v>268</v>
      </c>
      <c r="B47" s="310" t="s">
        <v>17</v>
      </c>
      <c r="C47" s="311"/>
      <c r="D47" s="202"/>
      <c r="E47" s="282"/>
      <c r="F47" s="282"/>
      <c r="G47" s="282"/>
      <c r="H47" s="282"/>
      <c r="I47" s="282"/>
      <c r="J47" s="282"/>
      <c r="K47" s="209"/>
    </row>
    <row r="48" spans="1:11" ht="18" customHeight="1" x14ac:dyDescent="0.2">
      <c r="A48" s="309"/>
      <c r="B48" s="310" t="s">
        <v>30</v>
      </c>
      <c r="C48" s="311"/>
      <c r="D48" s="202"/>
      <c r="E48" s="282"/>
      <c r="F48" s="282"/>
      <c r="G48" s="282"/>
      <c r="H48" s="282"/>
      <c r="I48" s="282"/>
      <c r="J48" s="282"/>
      <c r="K48" s="209"/>
    </row>
    <row r="49" spans="1:11" ht="18" customHeight="1" x14ac:dyDescent="0.2">
      <c r="A49" s="309" t="s">
        <v>265</v>
      </c>
      <c r="B49" s="310" t="s">
        <v>31</v>
      </c>
      <c r="C49" s="311"/>
      <c r="D49" s="202"/>
      <c r="E49" s="282"/>
      <c r="F49" s="282"/>
      <c r="G49" s="282"/>
      <c r="H49" s="282"/>
      <c r="I49" s="282"/>
      <c r="J49" s="282"/>
      <c r="K49" s="209"/>
    </row>
    <row r="50" spans="1:11" ht="18" customHeight="1" x14ac:dyDescent="0.2">
      <c r="A50" s="309" t="s">
        <v>264</v>
      </c>
      <c r="B50" s="310" t="s">
        <v>326</v>
      </c>
      <c r="C50" s="311"/>
      <c r="D50" s="202"/>
      <c r="E50" s="282"/>
      <c r="F50" s="282"/>
      <c r="G50" s="282"/>
      <c r="H50" s="282"/>
      <c r="I50" s="282"/>
      <c r="J50" s="282"/>
      <c r="K50" s="209"/>
    </row>
    <row r="51" spans="1:11" ht="18" customHeight="1" x14ac:dyDescent="0.2">
      <c r="A51" s="309"/>
      <c r="B51" s="310" t="s">
        <v>298</v>
      </c>
      <c r="C51" s="311"/>
      <c r="D51" s="202"/>
      <c r="E51" s="282"/>
      <c r="F51" s="282"/>
      <c r="G51" s="282"/>
      <c r="H51" s="282"/>
      <c r="I51" s="282"/>
      <c r="J51" s="282"/>
      <c r="K51" s="209"/>
    </row>
    <row r="52" spans="1:11" ht="18" customHeight="1" x14ac:dyDescent="0.2">
      <c r="A52" s="309" t="s">
        <v>278</v>
      </c>
      <c r="B52" s="310" t="s">
        <v>32</v>
      </c>
      <c r="C52" s="311"/>
      <c r="D52" s="202"/>
      <c r="E52" s="282"/>
      <c r="F52" s="282"/>
      <c r="G52" s="282"/>
      <c r="H52" s="282"/>
      <c r="I52" s="282"/>
      <c r="J52" s="282"/>
      <c r="K52" s="209"/>
    </row>
    <row r="53" spans="1:11" ht="18" customHeight="1" x14ac:dyDescent="0.2">
      <c r="A53" s="309"/>
      <c r="B53" s="310"/>
      <c r="C53" s="311"/>
      <c r="D53" s="202"/>
      <c r="E53" s="282"/>
      <c r="F53" s="282"/>
      <c r="G53" s="282"/>
      <c r="H53" s="282"/>
      <c r="I53" s="282"/>
      <c r="J53" s="282"/>
      <c r="K53" s="209"/>
    </row>
    <row r="54" spans="1:11" ht="20.100000000000001" customHeight="1" x14ac:dyDescent="0.2">
      <c r="A54" s="578" t="s">
        <v>352</v>
      </c>
      <c r="B54" s="581"/>
      <c r="C54" s="581"/>
      <c r="D54" s="581"/>
      <c r="E54" s="581"/>
      <c r="F54" s="581"/>
      <c r="G54" s="581"/>
      <c r="H54" s="581"/>
      <c r="I54" s="581"/>
      <c r="J54" s="581"/>
      <c r="K54" s="276"/>
    </row>
    <row r="55" spans="1:11" ht="20.100000000000001" customHeight="1" x14ac:dyDescent="0.2">
      <c r="A55" s="581"/>
      <c r="B55" s="581"/>
      <c r="C55" s="581"/>
      <c r="D55" s="581"/>
      <c r="E55" s="581"/>
      <c r="F55" s="581"/>
      <c r="G55" s="581"/>
      <c r="H55" s="581"/>
      <c r="I55" s="581"/>
      <c r="J55" s="581"/>
      <c r="K55" s="276"/>
    </row>
    <row r="56" spans="1:11" ht="20.100000000000001" customHeight="1" x14ac:dyDescent="0.2">
      <c r="A56" s="581"/>
      <c r="B56" s="581"/>
      <c r="C56" s="581"/>
      <c r="D56" s="581"/>
      <c r="E56" s="581"/>
      <c r="F56" s="581"/>
      <c r="G56" s="581"/>
      <c r="H56" s="581"/>
      <c r="I56" s="581"/>
      <c r="J56" s="581"/>
      <c r="K56" s="276"/>
    </row>
    <row r="57" spans="1:11" ht="20.100000000000001" customHeight="1" x14ac:dyDescent="0.2">
      <c r="A57" s="581"/>
      <c r="B57" s="581"/>
      <c r="C57" s="581"/>
      <c r="D57" s="581"/>
      <c r="E57" s="581"/>
      <c r="F57" s="581"/>
      <c r="G57" s="581"/>
      <c r="H57" s="581"/>
      <c r="I57" s="581"/>
      <c r="J57" s="581"/>
      <c r="K57" s="276"/>
    </row>
    <row r="58" spans="1:11" ht="20.100000000000001" customHeight="1" x14ac:dyDescent="0.2">
      <c r="A58" s="581"/>
      <c r="B58" s="581"/>
      <c r="C58" s="581"/>
      <c r="D58" s="581"/>
      <c r="E58" s="581"/>
      <c r="F58" s="581"/>
      <c r="G58" s="581"/>
      <c r="H58" s="581"/>
      <c r="I58" s="581"/>
      <c r="J58" s="581"/>
      <c r="K58" s="276"/>
    </row>
    <row r="59" spans="1:11" ht="20.100000000000001" customHeight="1" x14ac:dyDescent="0.2">
      <c r="A59" s="581"/>
      <c r="B59" s="581"/>
      <c r="C59" s="581"/>
      <c r="D59" s="581"/>
      <c r="E59" s="581"/>
      <c r="F59" s="581"/>
      <c r="G59" s="581"/>
      <c r="H59" s="581"/>
      <c r="I59" s="581"/>
      <c r="J59" s="581"/>
      <c r="K59" s="276"/>
    </row>
    <row r="60" spans="1:11" ht="5.0999999999999996" customHeight="1" x14ac:dyDescent="0.2">
      <c r="A60" s="581"/>
      <c r="B60" s="581"/>
      <c r="C60" s="581"/>
      <c r="D60" s="581"/>
      <c r="E60" s="581"/>
      <c r="F60" s="581"/>
      <c r="G60" s="581"/>
      <c r="H60" s="581"/>
      <c r="I60" s="581"/>
      <c r="J60" s="581"/>
      <c r="K60" s="276"/>
    </row>
    <row r="61" spans="1:11" ht="18.95" customHeight="1" x14ac:dyDescent="0.2">
      <c r="A61" s="578" t="s">
        <v>331</v>
      </c>
      <c r="B61" s="579"/>
      <c r="C61" s="579"/>
      <c r="D61" s="579"/>
      <c r="E61" s="579"/>
      <c r="F61" s="579"/>
      <c r="G61" s="579"/>
      <c r="H61" s="579"/>
      <c r="I61" s="579"/>
      <c r="J61" s="579"/>
      <c r="K61" s="276"/>
    </row>
    <row r="62" spans="1:11" ht="18.95" customHeight="1" x14ac:dyDescent="0.2">
      <c r="A62" s="579"/>
      <c r="B62" s="579"/>
      <c r="C62" s="579"/>
      <c r="D62" s="579"/>
      <c r="E62" s="579"/>
      <c r="F62" s="579"/>
      <c r="G62" s="579"/>
      <c r="H62" s="579"/>
      <c r="I62" s="579"/>
      <c r="J62" s="579"/>
      <c r="K62" s="276"/>
    </row>
    <row r="63" spans="1:11" ht="18.95" customHeight="1" x14ac:dyDescent="0.2">
      <c r="A63" s="579"/>
      <c r="B63" s="579"/>
      <c r="C63" s="579"/>
      <c r="D63" s="579"/>
      <c r="E63" s="579"/>
      <c r="F63" s="579"/>
      <c r="G63" s="579"/>
      <c r="H63" s="579"/>
      <c r="I63" s="579"/>
      <c r="J63" s="579"/>
      <c r="K63" s="276"/>
    </row>
    <row r="64" spans="1:11" ht="18.75" customHeight="1" x14ac:dyDescent="0.2">
      <c r="A64" s="579"/>
      <c r="B64" s="579"/>
      <c r="C64" s="579"/>
      <c r="D64" s="579"/>
      <c r="E64" s="579"/>
      <c r="F64" s="579"/>
      <c r="G64" s="579"/>
      <c r="H64" s="579"/>
      <c r="I64" s="579"/>
      <c r="J64" s="579"/>
      <c r="K64" s="276"/>
    </row>
    <row r="65" spans="1:11" ht="18.75" customHeight="1" x14ac:dyDescent="0.2">
      <c r="A65" s="579" t="s">
        <v>302</v>
      </c>
      <c r="B65" s="579"/>
      <c r="C65" s="579"/>
      <c r="D65" s="579"/>
      <c r="E65" s="579"/>
      <c r="F65" s="579"/>
      <c r="G65" s="579"/>
      <c r="H65" s="579"/>
      <c r="I65" s="579"/>
      <c r="J65" s="579"/>
      <c r="K65" s="276"/>
    </row>
    <row r="66" spans="1:11" ht="18.75" customHeight="1" x14ac:dyDescent="0.2">
      <c r="A66" s="579"/>
      <c r="B66" s="579"/>
      <c r="C66" s="579"/>
      <c r="D66" s="579"/>
      <c r="E66" s="579"/>
      <c r="F66" s="579"/>
      <c r="G66" s="579"/>
      <c r="H66" s="579"/>
      <c r="I66" s="579"/>
      <c r="J66" s="579"/>
      <c r="K66" s="276"/>
    </row>
    <row r="67" spans="1:11" ht="24.95" customHeight="1" x14ac:dyDescent="0.2">
      <c r="A67" s="595" t="s">
        <v>196</v>
      </c>
      <c r="B67" s="596"/>
      <c r="C67" s="596"/>
      <c r="D67" s="597"/>
      <c r="E67" s="202"/>
      <c r="F67" s="202"/>
      <c r="G67" s="202"/>
      <c r="H67" s="202"/>
      <c r="I67" s="202"/>
      <c r="J67" s="202"/>
      <c r="K67" s="202"/>
    </row>
    <row r="68" spans="1:11" ht="24.95" customHeight="1" x14ac:dyDescent="0.2">
      <c r="A68" s="597"/>
      <c r="B68" s="597"/>
      <c r="C68" s="597"/>
      <c r="D68" s="597"/>
      <c r="E68" s="202"/>
      <c r="F68" s="202"/>
      <c r="G68" s="202"/>
      <c r="H68" s="202"/>
      <c r="I68" s="202"/>
      <c r="J68" s="202"/>
      <c r="K68" s="202"/>
    </row>
    <row r="69" spans="1:11" ht="17.100000000000001" customHeight="1" x14ac:dyDescent="0.2">
      <c r="A69" s="579" t="s">
        <v>303</v>
      </c>
      <c r="B69" s="579"/>
      <c r="C69" s="579"/>
      <c r="D69" s="579"/>
      <c r="E69" s="579"/>
      <c r="F69" s="579"/>
      <c r="G69" s="579"/>
      <c r="H69" s="579"/>
      <c r="I69" s="579"/>
      <c r="J69" s="579"/>
      <c r="K69" s="202"/>
    </row>
    <row r="70" spans="1:11" ht="17.100000000000001" customHeight="1" x14ac:dyDescent="0.2">
      <c r="A70" s="579"/>
      <c r="B70" s="579"/>
      <c r="C70" s="579"/>
      <c r="D70" s="579"/>
      <c r="E70" s="579"/>
      <c r="F70" s="579"/>
      <c r="G70" s="579"/>
      <c r="H70" s="579"/>
      <c r="I70" s="579"/>
      <c r="J70" s="579"/>
      <c r="K70" s="202"/>
    </row>
    <row r="71" spans="1:11" ht="17.100000000000001" customHeight="1" x14ac:dyDescent="0.2">
      <c r="A71" s="579"/>
      <c r="B71" s="579"/>
      <c r="C71" s="579"/>
      <c r="D71" s="579"/>
      <c r="E71" s="579"/>
      <c r="F71" s="579"/>
      <c r="G71" s="579"/>
      <c r="H71" s="579"/>
      <c r="I71" s="579"/>
      <c r="J71" s="579"/>
      <c r="K71" s="202"/>
    </row>
    <row r="72" spans="1:11" ht="17.100000000000001" customHeight="1" x14ac:dyDescent="0.2">
      <c r="A72" s="579"/>
      <c r="B72" s="579"/>
      <c r="C72" s="579"/>
      <c r="D72" s="579"/>
      <c r="E72" s="579"/>
      <c r="F72" s="579"/>
      <c r="G72" s="579"/>
      <c r="H72" s="579"/>
      <c r="I72" s="579"/>
      <c r="J72" s="579"/>
      <c r="K72" s="202"/>
    </row>
    <row r="73" spans="1:11" ht="17.100000000000001" customHeight="1" x14ac:dyDescent="0.2">
      <c r="A73" s="579"/>
      <c r="B73" s="579"/>
      <c r="C73" s="579"/>
      <c r="D73" s="579"/>
      <c r="E73" s="579"/>
      <c r="F73" s="579"/>
      <c r="G73" s="579"/>
      <c r="H73" s="579"/>
      <c r="I73" s="579"/>
      <c r="J73" s="579"/>
      <c r="K73" s="202"/>
    </row>
    <row r="74" spans="1:11" ht="17.100000000000001" customHeight="1" x14ac:dyDescent="0.2">
      <c r="A74" s="579"/>
      <c r="B74" s="579"/>
      <c r="C74" s="579"/>
      <c r="D74" s="579"/>
      <c r="E74" s="579"/>
      <c r="F74" s="579"/>
      <c r="G74" s="579"/>
      <c r="H74" s="579"/>
      <c r="I74" s="579"/>
      <c r="J74" s="579"/>
      <c r="K74" s="202"/>
    </row>
    <row r="75" spans="1:11" ht="17.100000000000001" customHeight="1" x14ac:dyDescent="0.2">
      <c r="A75" s="579"/>
      <c r="B75" s="579"/>
      <c r="C75" s="579"/>
      <c r="D75" s="579"/>
      <c r="E75" s="579"/>
      <c r="F75" s="579"/>
      <c r="G75" s="579"/>
      <c r="H75" s="579"/>
      <c r="I75" s="579"/>
      <c r="J75" s="579"/>
      <c r="K75" s="202"/>
    </row>
    <row r="76" spans="1:11" ht="17.100000000000001" customHeight="1" x14ac:dyDescent="0.2">
      <c r="A76" s="579"/>
      <c r="B76" s="579"/>
      <c r="C76" s="579"/>
      <c r="D76" s="579"/>
      <c r="E76" s="579"/>
      <c r="F76" s="579"/>
      <c r="G76" s="579"/>
      <c r="H76" s="579"/>
      <c r="I76" s="579"/>
      <c r="J76" s="579"/>
      <c r="K76" s="202"/>
    </row>
    <row r="77" spans="1:11" ht="17.100000000000001" customHeight="1" x14ac:dyDescent="0.2">
      <c r="A77" s="585"/>
      <c r="B77" s="585"/>
      <c r="C77" s="585"/>
      <c r="D77" s="585"/>
      <c r="E77" s="585"/>
      <c r="F77" s="585"/>
      <c r="G77" s="585"/>
      <c r="H77" s="585"/>
      <c r="I77" s="585"/>
      <c r="J77" s="585"/>
      <c r="K77" s="202"/>
    </row>
    <row r="78" spans="1:11" ht="17.100000000000001" customHeight="1" x14ac:dyDescent="0.2">
      <c r="A78" s="598" t="s">
        <v>305</v>
      </c>
      <c r="B78" s="598"/>
      <c r="C78" s="598"/>
      <c r="D78" s="599"/>
      <c r="E78" s="202"/>
      <c r="F78" s="202"/>
      <c r="G78" s="202"/>
      <c r="H78" s="202"/>
      <c r="I78" s="202"/>
      <c r="J78" s="202"/>
      <c r="K78" s="202"/>
    </row>
    <row r="79" spans="1:11" ht="17.100000000000001" customHeight="1" x14ac:dyDescent="0.2">
      <c r="A79" s="599"/>
      <c r="B79" s="599"/>
      <c r="C79" s="599"/>
      <c r="D79" s="599"/>
      <c r="E79" s="202"/>
      <c r="F79" s="202"/>
      <c r="G79" s="202"/>
      <c r="H79" s="202"/>
      <c r="I79" s="202"/>
      <c r="J79" s="202"/>
      <c r="K79" s="202"/>
    </row>
    <row r="80" spans="1:11" ht="17.100000000000001" customHeight="1" x14ac:dyDescent="0.2">
      <c r="A80" s="579" t="s">
        <v>304</v>
      </c>
      <c r="B80" s="579"/>
      <c r="C80" s="579"/>
      <c r="D80" s="579"/>
      <c r="E80" s="579"/>
      <c r="F80" s="579"/>
      <c r="G80" s="579"/>
      <c r="H80" s="579"/>
      <c r="I80" s="579"/>
      <c r="J80" s="579"/>
      <c r="K80" s="202"/>
    </row>
    <row r="81" spans="1:11" ht="17.100000000000001" customHeight="1" x14ac:dyDescent="0.2">
      <c r="A81" s="579"/>
      <c r="B81" s="579"/>
      <c r="C81" s="579"/>
      <c r="D81" s="579"/>
      <c r="E81" s="579"/>
      <c r="F81" s="579"/>
      <c r="G81" s="579"/>
      <c r="H81" s="579"/>
      <c r="I81" s="579"/>
      <c r="J81" s="579"/>
      <c r="K81" s="202"/>
    </row>
    <row r="82" spans="1:11" ht="17.100000000000001" customHeight="1" x14ac:dyDescent="0.2">
      <c r="A82" s="579"/>
      <c r="B82" s="579"/>
      <c r="C82" s="579"/>
      <c r="D82" s="579"/>
      <c r="E82" s="579"/>
      <c r="F82" s="579"/>
      <c r="G82" s="579"/>
      <c r="H82" s="579"/>
      <c r="I82" s="579"/>
      <c r="J82" s="579"/>
      <c r="K82" s="202"/>
    </row>
    <row r="83" spans="1:11" ht="17.100000000000001" customHeight="1" x14ac:dyDescent="0.2">
      <c r="A83" s="579"/>
      <c r="B83" s="579"/>
      <c r="C83" s="579"/>
      <c r="D83" s="579"/>
      <c r="E83" s="579"/>
      <c r="F83" s="579"/>
      <c r="G83" s="579"/>
      <c r="H83" s="579"/>
      <c r="I83" s="579"/>
      <c r="J83" s="579"/>
      <c r="K83" s="202"/>
    </row>
    <row r="84" spans="1:11" ht="17.100000000000001" customHeight="1" x14ac:dyDescent="0.2">
      <c r="A84" s="579"/>
      <c r="B84" s="579"/>
      <c r="C84" s="579"/>
      <c r="D84" s="579"/>
      <c r="E84" s="579"/>
      <c r="F84" s="579"/>
      <c r="G84" s="579"/>
      <c r="H84" s="579"/>
      <c r="I84" s="579"/>
      <c r="J84" s="579"/>
      <c r="K84" s="202"/>
    </row>
    <row r="85" spans="1:11" ht="17.100000000000001" customHeight="1" x14ac:dyDescent="0.2">
      <c r="A85" s="579"/>
      <c r="B85" s="579"/>
      <c r="C85" s="579"/>
      <c r="D85" s="579"/>
      <c r="E85" s="579"/>
      <c r="F85" s="579"/>
      <c r="G85" s="579"/>
      <c r="H85" s="579"/>
      <c r="I85" s="579"/>
      <c r="J85" s="579"/>
      <c r="K85" s="202"/>
    </row>
    <row r="86" spans="1:11" ht="17.100000000000001" customHeight="1" x14ac:dyDescent="0.2">
      <c r="A86" s="579"/>
      <c r="B86" s="579"/>
      <c r="C86" s="579"/>
      <c r="D86" s="579"/>
      <c r="E86" s="579"/>
      <c r="F86" s="579"/>
      <c r="G86" s="579"/>
      <c r="H86" s="579"/>
      <c r="I86" s="579"/>
      <c r="J86" s="579"/>
      <c r="K86" s="202"/>
    </row>
    <row r="87" spans="1:11" ht="17.100000000000001" customHeight="1" x14ac:dyDescent="0.2">
      <c r="A87" s="586"/>
      <c r="B87" s="586"/>
      <c r="C87" s="586"/>
      <c r="D87" s="586"/>
      <c r="E87" s="586"/>
      <c r="F87" s="586"/>
      <c r="G87" s="586"/>
      <c r="H87" s="586"/>
      <c r="I87" s="586"/>
      <c r="J87" s="586"/>
      <c r="K87" s="202"/>
    </row>
    <row r="88" spans="1:11" ht="17.100000000000001" customHeight="1" x14ac:dyDescent="0.2">
      <c r="A88" s="586"/>
      <c r="B88" s="586"/>
      <c r="C88" s="586"/>
      <c r="D88" s="586"/>
      <c r="E88" s="586"/>
      <c r="F88" s="586"/>
      <c r="G88" s="586"/>
      <c r="H88" s="586"/>
      <c r="I88" s="586"/>
      <c r="J88" s="586"/>
      <c r="K88" s="202"/>
    </row>
    <row r="89" spans="1:11" ht="20.100000000000001" customHeight="1" x14ac:dyDescent="0.2">
      <c r="A89" s="598" t="s">
        <v>306</v>
      </c>
      <c r="B89" s="598"/>
      <c r="C89" s="598"/>
      <c r="D89" s="599"/>
      <c r="E89" s="597"/>
      <c r="F89" s="597"/>
      <c r="G89" s="597"/>
      <c r="H89" s="597"/>
      <c r="I89" s="597"/>
      <c r="J89" s="202"/>
      <c r="K89" s="202"/>
    </row>
    <row r="90" spans="1:11" ht="20.100000000000001" customHeight="1" x14ac:dyDescent="0.2">
      <c r="A90" s="599"/>
      <c r="B90" s="599"/>
      <c r="C90" s="599"/>
      <c r="D90" s="599"/>
      <c r="E90" s="597"/>
      <c r="F90" s="597"/>
      <c r="G90" s="597"/>
      <c r="H90" s="597"/>
      <c r="I90" s="597"/>
      <c r="J90" s="202"/>
      <c r="K90" s="202"/>
    </row>
    <row r="91" spans="1:11" ht="15" customHeight="1" x14ac:dyDescent="0.2">
      <c r="A91" s="590" t="s">
        <v>370</v>
      </c>
      <c r="B91" s="590"/>
      <c r="C91" s="590"/>
      <c r="D91" s="590"/>
      <c r="E91" s="590"/>
      <c r="F91" s="590"/>
      <c r="G91" s="590"/>
      <c r="H91" s="590"/>
      <c r="I91" s="590"/>
      <c r="J91" s="590"/>
      <c r="K91" s="202"/>
    </row>
    <row r="92" spans="1:11" ht="15" customHeight="1" x14ac:dyDescent="0.2">
      <c r="A92" s="590"/>
      <c r="B92" s="590"/>
      <c r="C92" s="590"/>
      <c r="D92" s="590"/>
      <c r="E92" s="590"/>
      <c r="F92" s="590"/>
      <c r="G92" s="590"/>
      <c r="H92" s="590"/>
      <c r="I92" s="590"/>
      <c r="J92" s="590"/>
      <c r="K92" s="202"/>
    </row>
    <row r="93" spans="1:11" ht="15" customHeight="1" x14ac:dyDescent="0.2">
      <c r="A93" s="590"/>
      <c r="B93" s="590"/>
      <c r="C93" s="590"/>
      <c r="D93" s="590"/>
      <c r="E93" s="590"/>
      <c r="F93" s="590"/>
      <c r="G93" s="590"/>
      <c r="H93" s="590"/>
      <c r="I93" s="590"/>
      <c r="J93" s="590"/>
      <c r="K93" s="202"/>
    </row>
    <row r="94" spans="1:11" ht="15" customHeight="1" x14ac:dyDescent="0.2">
      <c r="A94" s="590"/>
      <c r="B94" s="590"/>
      <c r="C94" s="590"/>
      <c r="D94" s="590"/>
      <c r="E94" s="590"/>
      <c r="F94" s="590"/>
      <c r="G94" s="590"/>
      <c r="H94" s="590"/>
      <c r="I94" s="590"/>
      <c r="J94" s="590"/>
      <c r="K94" s="202"/>
    </row>
    <row r="95" spans="1:11" ht="15" customHeight="1" x14ac:dyDescent="0.2">
      <c r="A95" s="590"/>
      <c r="B95" s="590"/>
      <c r="C95" s="590"/>
      <c r="D95" s="590"/>
      <c r="E95" s="590"/>
      <c r="F95" s="590"/>
      <c r="G95" s="590"/>
      <c r="H95" s="590"/>
      <c r="I95" s="590"/>
      <c r="J95" s="590"/>
      <c r="K95" s="202"/>
    </row>
    <row r="96" spans="1:11" ht="15" customHeight="1" x14ac:dyDescent="0.2">
      <c r="A96" s="590"/>
      <c r="B96" s="590"/>
      <c r="C96" s="590"/>
      <c r="D96" s="590"/>
      <c r="E96" s="590"/>
      <c r="F96" s="590"/>
      <c r="G96" s="590"/>
      <c r="H96" s="590"/>
      <c r="I96" s="590"/>
      <c r="J96" s="590"/>
      <c r="K96" s="202"/>
    </row>
    <row r="97" spans="1:11" ht="15" customHeight="1" x14ac:dyDescent="0.2">
      <c r="A97" s="590"/>
      <c r="B97" s="590"/>
      <c r="C97" s="590"/>
      <c r="D97" s="590"/>
      <c r="E97" s="590"/>
      <c r="F97" s="590"/>
      <c r="G97" s="590"/>
      <c r="H97" s="590"/>
      <c r="I97" s="590"/>
      <c r="J97" s="590"/>
      <c r="K97" s="202"/>
    </row>
    <row r="98" spans="1:11" ht="15" customHeight="1" x14ac:dyDescent="0.2">
      <c r="A98" s="590"/>
      <c r="B98" s="590"/>
      <c r="C98" s="590"/>
      <c r="D98" s="590"/>
      <c r="E98" s="590"/>
      <c r="F98" s="590"/>
      <c r="G98" s="590"/>
      <c r="H98" s="590"/>
      <c r="I98" s="590"/>
      <c r="J98" s="590"/>
      <c r="K98" s="202"/>
    </row>
    <row r="99" spans="1:11" ht="15" customHeight="1" x14ac:dyDescent="0.2">
      <c r="A99" s="590"/>
      <c r="B99" s="590"/>
      <c r="C99" s="590"/>
      <c r="D99" s="590"/>
      <c r="E99" s="590"/>
      <c r="F99" s="590"/>
      <c r="G99" s="590"/>
      <c r="H99" s="590"/>
      <c r="I99" s="590"/>
      <c r="J99" s="590"/>
      <c r="K99" s="202"/>
    </row>
    <row r="100" spans="1:11" ht="15" customHeight="1" x14ac:dyDescent="0.2">
      <c r="A100" s="591"/>
      <c r="B100" s="591"/>
      <c r="C100" s="591"/>
      <c r="D100" s="591"/>
      <c r="E100" s="591"/>
      <c r="F100" s="591"/>
      <c r="G100" s="591"/>
      <c r="H100" s="591"/>
      <c r="I100" s="591"/>
      <c r="J100" s="591"/>
      <c r="K100" s="202"/>
    </row>
    <row r="101" spans="1:11" ht="20.100000000000001" customHeight="1" x14ac:dyDescent="0.2">
      <c r="A101" s="598" t="s">
        <v>307</v>
      </c>
      <c r="B101" s="598"/>
      <c r="C101" s="598"/>
      <c r="D101" s="599"/>
      <c r="E101" s="597"/>
      <c r="F101" s="597"/>
      <c r="G101" s="597"/>
      <c r="H101" s="597"/>
      <c r="I101" s="597"/>
      <c r="J101" s="202"/>
      <c r="K101" s="202"/>
    </row>
    <row r="102" spans="1:11" ht="20.100000000000001" customHeight="1" x14ac:dyDescent="0.2">
      <c r="A102" s="599"/>
      <c r="B102" s="599"/>
      <c r="C102" s="599"/>
      <c r="D102" s="599"/>
      <c r="E102" s="597"/>
      <c r="F102" s="597"/>
      <c r="G102" s="597"/>
      <c r="H102" s="597"/>
      <c r="I102" s="597"/>
      <c r="J102" s="202"/>
      <c r="K102" s="202"/>
    </row>
    <row r="103" spans="1:11" ht="15" customHeight="1" x14ac:dyDescent="0.2">
      <c r="A103" s="583" t="s">
        <v>391</v>
      </c>
      <c r="B103" s="584"/>
      <c r="C103" s="584"/>
      <c r="D103" s="584"/>
      <c r="E103" s="584"/>
      <c r="F103" s="584"/>
      <c r="G103" s="584"/>
      <c r="H103" s="584"/>
      <c r="I103" s="584"/>
      <c r="J103" s="584"/>
      <c r="K103" s="202"/>
    </row>
    <row r="104" spans="1:11" ht="15" customHeight="1" x14ac:dyDescent="0.2">
      <c r="A104" s="583"/>
      <c r="B104" s="584"/>
      <c r="C104" s="584"/>
      <c r="D104" s="584"/>
      <c r="E104" s="584"/>
      <c r="F104" s="584"/>
      <c r="G104" s="584"/>
      <c r="H104" s="584"/>
      <c r="I104" s="584"/>
      <c r="J104" s="584"/>
      <c r="K104" s="202"/>
    </row>
    <row r="105" spans="1:11" ht="15" customHeight="1" x14ac:dyDescent="0.2">
      <c r="A105" s="583"/>
      <c r="B105" s="584"/>
      <c r="C105" s="584"/>
      <c r="D105" s="584"/>
      <c r="E105" s="584"/>
      <c r="F105" s="584"/>
      <c r="G105" s="584"/>
      <c r="H105" s="584"/>
      <c r="I105" s="584"/>
      <c r="J105" s="584"/>
      <c r="K105" s="202"/>
    </row>
    <row r="106" spans="1:11" ht="15" customHeight="1" x14ac:dyDescent="0.2">
      <c r="A106" s="583"/>
      <c r="B106" s="584"/>
      <c r="C106" s="584"/>
      <c r="D106" s="584"/>
      <c r="E106" s="584"/>
      <c r="F106" s="584"/>
      <c r="G106" s="584"/>
      <c r="H106" s="584"/>
      <c r="I106" s="584"/>
      <c r="J106" s="584"/>
      <c r="K106" s="202"/>
    </row>
    <row r="107" spans="1:11" ht="15" customHeight="1" x14ac:dyDescent="0.2">
      <c r="A107" s="583"/>
      <c r="B107" s="584"/>
      <c r="C107" s="584"/>
      <c r="D107" s="584"/>
      <c r="E107" s="584"/>
      <c r="F107" s="584"/>
      <c r="G107" s="584"/>
      <c r="H107" s="584"/>
      <c r="I107" s="584"/>
      <c r="J107" s="584"/>
      <c r="K107" s="202"/>
    </row>
    <row r="108" spans="1:11" ht="15" customHeight="1" x14ac:dyDescent="0.2">
      <c r="A108" s="583"/>
      <c r="B108" s="584"/>
      <c r="C108" s="584"/>
      <c r="D108" s="584"/>
      <c r="E108" s="584"/>
      <c r="F108" s="584"/>
      <c r="G108" s="584"/>
      <c r="H108" s="584"/>
      <c r="I108" s="584"/>
      <c r="J108" s="584"/>
      <c r="K108" s="202"/>
    </row>
    <row r="109" spans="1:11" ht="15" customHeight="1" x14ac:dyDescent="0.2">
      <c r="A109" s="584"/>
      <c r="B109" s="584"/>
      <c r="C109" s="584"/>
      <c r="D109" s="584"/>
      <c r="E109" s="584"/>
      <c r="F109" s="584"/>
      <c r="G109" s="584"/>
      <c r="H109" s="584"/>
      <c r="I109" s="584"/>
      <c r="J109" s="584"/>
      <c r="K109" s="202"/>
    </row>
    <row r="110" spans="1:11" ht="15" customHeight="1" x14ac:dyDescent="0.2">
      <c r="A110" s="584"/>
      <c r="B110" s="584"/>
      <c r="C110" s="584"/>
      <c r="D110" s="584"/>
      <c r="E110" s="584"/>
      <c r="F110" s="584"/>
      <c r="G110" s="584"/>
      <c r="H110" s="584"/>
      <c r="I110" s="584"/>
      <c r="J110" s="584"/>
      <c r="K110" s="202"/>
    </row>
    <row r="111" spans="1:11" ht="15" customHeight="1" x14ac:dyDescent="0.2">
      <c r="A111" s="585"/>
      <c r="B111" s="585"/>
      <c r="C111" s="585"/>
      <c r="D111" s="585"/>
      <c r="E111" s="585"/>
      <c r="F111" s="585"/>
      <c r="G111" s="585"/>
      <c r="H111" s="585"/>
      <c r="I111" s="585"/>
      <c r="J111" s="585"/>
      <c r="K111" s="202"/>
    </row>
    <row r="112" spans="1:11" ht="24.95" customHeight="1" x14ac:dyDescent="0.2">
      <c r="A112" s="595" t="s">
        <v>197</v>
      </c>
      <c r="B112" s="596"/>
      <c r="C112" s="596"/>
      <c r="D112" s="597"/>
      <c r="E112" s="277"/>
      <c r="F112" s="277"/>
      <c r="G112" s="277"/>
      <c r="H112" s="277"/>
      <c r="I112" s="277"/>
      <c r="J112" s="277"/>
      <c r="K112" s="202"/>
    </row>
    <row r="113" spans="1:11" ht="24.95" customHeight="1" x14ac:dyDescent="0.2">
      <c r="A113" s="597"/>
      <c r="B113" s="597"/>
      <c r="C113" s="597"/>
      <c r="D113" s="597"/>
      <c r="E113" s="278"/>
      <c r="F113" s="278"/>
      <c r="G113" s="278"/>
      <c r="H113" s="278"/>
      <c r="I113" s="278"/>
      <c r="J113" s="278"/>
      <c r="K113" s="209"/>
    </row>
    <row r="114" spans="1:11" x14ac:dyDescent="0.2">
      <c r="A114" s="580" t="s">
        <v>0</v>
      </c>
      <c r="B114" s="581"/>
      <c r="C114" s="581"/>
      <c r="D114" s="581"/>
      <c r="E114" s="581"/>
      <c r="F114" s="581"/>
      <c r="G114" s="581"/>
      <c r="H114" s="581"/>
      <c r="I114" s="581"/>
      <c r="J114" s="581"/>
      <c r="K114" s="349"/>
    </row>
    <row r="115" spans="1:11" x14ac:dyDescent="0.2">
      <c r="A115" s="581"/>
      <c r="B115" s="581"/>
      <c r="C115" s="581"/>
      <c r="D115" s="581"/>
      <c r="E115" s="581"/>
      <c r="F115" s="581"/>
      <c r="G115" s="581"/>
      <c r="H115" s="581"/>
      <c r="I115" s="581"/>
      <c r="J115" s="581"/>
      <c r="K115" s="349"/>
    </row>
    <row r="116" spans="1:11" x14ac:dyDescent="0.2">
      <c r="A116" s="581"/>
      <c r="B116" s="581"/>
      <c r="C116" s="581"/>
      <c r="D116" s="581"/>
      <c r="E116" s="581"/>
      <c r="F116" s="581"/>
      <c r="G116" s="581"/>
      <c r="H116" s="581"/>
      <c r="I116" s="581"/>
      <c r="J116" s="581"/>
      <c r="K116" s="349"/>
    </row>
    <row r="117" spans="1:11" x14ac:dyDescent="0.2">
      <c r="A117" s="581"/>
      <c r="B117" s="581"/>
      <c r="C117" s="581"/>
      <c r="D117" s="581"/>
      <c r="E117" s="581"/>
      <c r="F117" s="581"/>
      <c r="G117" s="581"/>
      <c r="H117" s="581"/>
      <c r="I117" s="581"/>
      <c r="J117" s="581"/>
      <c r="K117" s="349"/>
    </row>
    <row r="118" spans="1:11" x14ac:dyDescent="0.2">
      <c r="A118" s="581"/>
      <c r="B118" s="581"/>
      <c r="C118" s="581"/>
      <c r="D118" s="581"/>
      <c r="E118" s="581"/>
      <c r="F118" s="581"/>
      <c r="G118" s="581"/>
      <c r="H118" s="581"/>
      <c r="I118" s="581"/>
      <c r="J118" s="581"/>
      <c r="K118" s="349"/>
    </row>
    <row r="119" spans="1:11" x14ac:dyDescent="0.2">
      <c r="A119" s="581"/>
      <c r="B119" s="581"/>
      <c r="C119" s="581"/>
      <c r="D119" s="581"/>
      <c r="E119" s="581"/>
      <c r="F119" s="581"/>
      <c r="G119" s="581"/>
      <c r="H119" s="581"/>
      <c r="I119" s="581"/>
      <c r="J119" s="581"/>
      <c r="K119" s="349"/>
    </row>
    <row r="120" spans="1:11" x14ac:dyDescent="0.2">
      <c r="A120" s="581"/>
      <c r="B120" s="581"/>
      <c r="C120" s="581"/>
      <c r="D120" s="581"/>
      <c r="E120" s="581"/>
      <c r="F120" s="581"/>
      <c r="G120" s="581"/>
      <c r="H120" s="581"/>
      <c r="I120" s="581"/>
      <c r="J120" s="581"/>
      <c r="K120" s="349"/>
    </row>
    <row r="121" spans="1:11" x14ac:dyDescent="0.2">
      <c r="A121" s="581"/>
      <c r="B121" s="581"/>
      <c r="C121" s="581"/>
      <c r="D121" s="581"/>
      <c r="E121" s="581"/>
      <c r="F121" s="581"/>
      <c r="G121" s="581"/>
      <c r="H121" s="581"/>
      <c r="I121" s="581"/>
      <c r="J121" s="581"/>
      <c r="K121" s="349"/>
    </row>
    <row r="122" spans="1:11" x14ac:dyDescent="0.2">
      <c r="A122" s="581"/>
      <c r="B122" s="581"/>
      <c r="C122" s="581"/>
      <c r="D122" s="581"/>
      <c r="E122" s="581"/>
      <c r="F122" s="581"/>
      <c r="G122" s="581"/>
      <c r="H122" s="581"/>
      <c r="I122" s="581"/>
      <c r="J122" s="581"/>
      <c r="K122" s="349"/>
    </row>
    <row r="123" spans="1:11" x14ac:dyDescent="0.2">
      <c r="A123" s="581"/>
      <c r="B123" s="581"/>
      <c r="C123" s="581"/>
      <c r="D123" s="581"/>
      <c r="E123" s="581"/>
      <c r="F123" s="581"/>
      <c r="G123" s="581"/>
      <c r="H123" s="581"/>
      <c r="I123" s="581"/>
      <c r="J123" s="581"/>
      <c r="K123" s="349"/>
    </row>
    <row r="124" spans="1:11" x14ac:dyDescent="0.2">
      <c r="A124" s="581"/>
      <c r="B124" s="581"/>
      <c r="C124" s="581"/>
      <c r="D124" s="581"/>
      <c r="E124" s="581"/>
      <c r="F124" s="581"/>
      <c r="G124" s="581"/>
      <c r="H124" s="581"/>
      <c r="I124" s="581"/>
      <c r="J124" s="581"/>
      <c r="K124" s="349"/>
    </row>
    <row r="125" spans="1:11" x14ac:dyDescent="0.2">
      <c r="A125" s="582" t="s">
        <v>382</v>
      </c>
      <c r="B125" s="582"/>
      <c r="C125" s="582"/>
      <c r="D125" s="582"/>
      <c r="E125" s="582"/>
      <c r="F125" s="582"/>
      <c r="G125" s="582"/>
      <c r="H125" s="582"/>
      <c r="I125" s="582"/>
      <c r="J125" s="582"/>
      <c r="K125" s="349"/>
    </row>
    <row r="126" spans="1:11" x14ac:dyDescent="0.2">
      <c r="A126" s="582"/>
      <c r="B126" s="582"/>
      <c r="C126" s="582"/>
      <c r="D126" s="582"/>
      <c r="E126" s="582"/>
      <c r="F126" s="582"/>
      <c r="G126" s="582"/>
      <c r="H126" s="582"/>
      <c r="I126" s="582"/>
      <c r="J126" s="582"/>
      <c r="K126" s="349"/>
    </row>
    <row r="127" spans="1:11" x14ac:dyDescent="0.2">
      <c r="A127" s="582"/>
      <c r="B127" s="582"/>
      <c r="C127" s="582"/>
      <c r="D127" s="582"/>
      <c r="E127" s="582"/>
      <c r="F127" s="582"/>
      <c r="G127" s="582"/>
      <c r="H127" s="582"/>
      <c r="I127" s="582"/>
      <c r="J127" s="582"/>
      <c r="K127" s="209"/>
    </row>
    <row r="128" spans="1:11" x14ac:dyDescent="0.2">
      <c r="A128" s="351"/>
      <c r="B128" s="351"/>
      <c r="C128" s="351"/>
      <c r="D128" s="351"/>
      <c r="E128" s="351"/>
      <c r="F128" s="351"/>
      <c r="G128" s="351"/>
      <c r="H128" s="351"/>
      <c r="I128" s="351"/>
      <c r="J128" s="351"/>
      <c r="K128" s="209"/>
    </row>
    <row r="129" spans="1:11" ht="15" x14ac:dyDescent="0.2">
      <c r="A129" s="277" t="s">
        <v>39</v>
      </c>
      <c r="B129" s="278"/>
      <c r="C129" s="278"/>
      <c r="D129" s="278"/>
      <c r="E129" s="278"/>
      <c r="F129" s="278"/>
      <c r="G129" s="278"/>
      <c r="H129" s="278"/>
      <c r="I129" s="278"/>
      <c r="J129" s="278"/>
      <c r="K129" s="209"/>
    </row>
    <row r="130" spans="1:11" ht="15" x14ac:dyDescent="0.2">
      <c r="A130" s="277"/>
      <c r="B130" s="279"/>
      <c r="C130" s="278"/>
      <c r="D130" s="278"/>
      <c r="E130" s="278"/>
      <c r="F130" s="278"/>
      <c r="G130" s="278"/>
      <c r="H130" s="278"/>
      <c r="I130" s="278"/>
      <c r="J130" s="278"/>
      <c r="K130" s="209"/>
    </row>
    <row r="131" spans="1:11" ht="15.75" x14ac:dyDescent="0.2">
      <c r="A131" s="280" t="s">
        <v>40</v>
      </c>
      <c r="B131" s="279"/>
      <c r="C131" s="278"/>
      <c r="D131" s="278"/>
      <c r="E131" s="278"/>
      <c r="F131" s="278"/>
      <c r="G131" s="278"/>
      <c r="H131" s="278"/>
      <c r="I131" s="278"/>
      <c r="J131" s="278"/>
      <c r="K131" s="209"/>
    </row>
    <row r="132" spans="1:11" ht="15.75" x14ac:dyDescent="0.2">
      <c r="A132" s="280" t="s">
        <v>41</v>
      </c>
      <c r="B132" s="279"/>
      <c r="C132" s="278"/>
      <c r="D132" s="278"/>
      <c r="E132" s="278"/>
      <c r="F132" s="278"/>
      <c r="G132" s="278"/>
      <c r="H132" s="278"/>
      <c r="I132" s="278"/>
      <c r="J132" s="278"/>
      <c r="K132" s="209"/>
    </row>
    <row r="133" spans="1:11" ht="15.75" x14ac:dyDescent="0.2">
      <c r="A133" s="280" t="s">
        <v>43</v>
      </c>
      <c r="B133" s="279"/>
      <c r="C133" s="278"/>
      <c r="D133" s="278"/>
      <c r="E133" s="278"/>
      <c r="F133" s="278"/>
      <c r="G133" s="278"/>
      <c r="H133" s="278"/>
      <c r="I133" s="278"/>
      <c r="J133" s="278"/>
      <c r="K133" s="209"/>
    </row>
    <row r="134" spans="1:11" ht="15.75" x14ac:dyDescent="0.2">
      <c r="A134" s="280" t="s">
        <v>42</v>
      </c>
      <c r="B134" s="279"/>
      <c r="C134" s="278"/>
      <c r="D134" s="278"/>
      <c r="E134" s="278"/>
      <c r="F134" s="278"/>
      <c r="G134" s="278"/>
      <c r="H134" s="278"/>
      <c r="I134" s="278"/>
      <c r="J134" s="278"/>
      <c r="K134" s="209"/>
    </row>
    <row r="135" spans="1:11" ht="15.75" x14ac:dyDescent="0.2">
      <c r="A135" s="280" t="s">
        <v>44</v>
      </c>
      <c r="B135" s="278"/>
      <c r="C135" s="278"/>
      <c r="D135" s="278"/>
      <c r="E135" s="278"/>
      <c r="F135" s="278"/>
      <c r="G135" s="278"/>
      <c r="H135" s="278"/>
      <c r="I135" s="278"/>
      <c r="J135" s="278"/>
      <c r="K135" s="209"/>
    </row>
    <row r="136" spans="1:11" x14ac:dyDescent="0.2">
      <c r="A136" s="278"/>
      <c r="B136" s="278"/>
      <c r="C136" s="278"/>
      <c r="D136" s="278"/>
      <c r="E136" s="278"/>
      <c r="F136" s="278"/>
      <c r="G136" s="278"/>
      <c r="H136" s="278"/>
      <c r="I136" s="278"/>
      <c r="J136" s="278"/>
      <c r="K136" s="209"/>
    </row>
    <row r="137" spans="1:11" hidden="1" x14ac:dyDescent="0.2">
      <c r="A137" s="278"/>
      <c r="B137" s="278"/>
      <c r="C137" s="278"/>
      <c r="D137" s="278"/>
      <c r="E137" s="278"/>
      <c r="F137" s="278"/>
      <c r="G137" s="278"/>
      <c r="H137" s="278"/>
      <c r="I137" s="278"/>
      <c r="J137" s="278"/>
      <c r="K137" s="209"/>
    </row>
    <row r="138" spans="1:11" hidden="1" x14ac:dyDescent="0.2">
      <c r="A138" s="278"/>
      <c r="B138" s="278"/>
      <c r="C138" s="278"/>
      <c r="D138" s="278"/>
      <c r="E138" s="278"/>
      <c r="F138" s="278"/>
      <c r="G138" s="278"/>
      <c r="H138" s="278"/>
      <c r="I138" s="278"/>
      <c r="J138" s="278"/>
      <c r="K138" s="209"/>
    </row>
    <row r="139" spans="1:11" hidden="1" x14ac:dyDescent="0.2">
      <c r="A139" s="278"/>
      <c r="B139" s="278"/>
      <c r="C139" s="278"/>
      <c r="D139" s="278"/>
      <c r="E139" s="278"/>
      <c r="F139" s="278"/>
      <c r="G139" s="278"/>
      <c r="H139" s="278"/>
      <c r="I139" s="278"/>
      <c r="J139" s="278"/>
      <c r="K139" s="209"/>
    </row>
    <row r="140" spans="1:11" hidden="1" x14ac:dyDescent="0.2">
      <c r="A140" s="278"/>
      <c r="B140" s="278"/>
      <c r="C140" s="278"/>
      <c r="D140" s="278"/>
      <c r="E140" s="278"/>
      <c r="F140" s="278"/>
      <c r="G140" s="278"/>
      <c r="H140" s="278"/>
      <c r="I140" s="278"/>
      <c r="J140" s="278"/>
      <c r="K140" s="209"/>
    </row>
    <row r="141" spans="1:11" hidden="1" x14ac:dyDescent="0.2">
      <c r="A141" s="278"/>
      <c r="B141" s="278"/>
      <c r="C141" s="278"/>
      <c r="D141" s="278"/>
      <c r="E141" s="278"/>
      <c r="F141" s="278"/>
      <c r="G141" s="278"/>
      <c r="H141" s="278"/>
      <c r="I141" s="278"/>
      <c r="J141" s="278"/>
      <c r="K141" s="209"/>
    </row>
    <row r="142" spans="1:11" hidden="1" x14ac:dyDescent="0.2">
      <c r="A142" s="278"/>
      <c r="B142" s="278"/>
      <c r="C142" s="278"/>
      <c r="D142" s="278"/>
      <c r="E142" s="278"/>
      <c r="F142" s="278"/>
      <c r="G142" s="278"/>
      <c r="H142" s="278"/>
      <c r="I142" s="278"/>
      <c r="J142" s="278"/>
      <c r="K142" s="209"/>
    </row>
    <row r="143" spans="1:11" hidden="1" x14ac:dyDescent="0.2">
      <c r="A143" s="278"/>
      <c r="B143" s="278"/>
      <c r="C143" s="278"/>
      <c r="D143" s="278"/>
      <c r="E143" s="278"/>
      <c r="F143" s="278"/>
      <c r="G143" s="278"/>
      <c r="H143" s="278"/>
      <c r="I143" s="278"/>
      <c r="J143" s="278"/>
      <c r="K143" s="209"/>
    </row>
    <row r="144" spans="1:11" hidden="1" x14ac:dyDescent="0.2">
      <c r="A144" s="278"/>
      <c r="B144" s="278"/>
      <c r="C144" s="278"/>
      <c r="D144" s="278"/>
      <c r="E144" s="278"/>
      <c r="F144" s="278"/>
      <c r="G144" s="278"/>
      <c r="H144" s="278"/>
      <c r="I144" s="278"/>
      <c r="J144" s="278"/>
      <c r="K144" s="209"/>
    </row>
    <row r="145" spans="1:11" hidden="1" x14ac:dyDescent="0.2">
      <c r="A145" s="278"/>
      <c r="B145" s="278"/>
      <c r="C145" s="278"/>
      <c r="D145" s="278"/>
      <c r="E145" s="278"/>
      <c r="F145" s="278"/>
      <c r="G145" s="278"/>
      <c r="H145" s="278"/>
      <c r="I145" s="278"/>
      <c r="J145" s="278"/>
      <c r="K145" s="209"/>
    </row>
    <row r="146" spans="1:11" hidden="1" x14ac:dyDescent="0.2">
      <c r="A146" s="278"/>
      <c r="B146" s="278"/>
      <c r="C146" s="278"/>
      <c r="D146" s="278"/>
      <c r="E146" s="278"/>
      <c r="F146" s="278"/>
      <c r="G146" s="278"/>
      <c r="H146" s="278"/>
      <c r="I146" s="278"/>
      <c r="J146" s="278"/>
      <c r="K146" s="209"/>
    </row>
    <row r="147" spans="1:11" hidden="1" x14ac:dyDescent="0.2">
      <c r="A147" s="278"/>
      <c r="B147" s="278"/>
      <c r="C147" s="278"/>
      <c r="D147" s="278"/>
      <c r="E147" s="278"/>
      <c r="F147" s="278"/>
      <c r="G147" s="278"/>
      <c r="H147" s="278"/>
      <c r="I147" s="278"/>
      <c r="J147" s="278"/>
      <c r="K147" s="209"/>
    </row>
    <row r="148" spans="1:11" hidden="1" x14ac:dyDescent="0.2">
      <c r="A148" s="278"/>
      <c r="B148" s="278"/>
      <c r="C148" s="278"/>
      <c r="D148" s="278"/>
      <c r="E148" s="278"/>
      <c r="F148" s="278"/>
      <c r="G148" s="278"/>
      <c r="H148" s="278"/>
      <c r="I148" s="278"/>
      <c r="J148" s="278"/>
      <c r="K148" s="209"/>
    </row>
    <row r="149" spans="1:11" hidden="1" x14ac:dyDescent="0.2">
      <c r="A149" s="278"/>
      <c r="B149" s="278"/>
      <c r="C149" s="278"/>
      <c r="D149" s="278"/>
      <c r="E149" s="278"/>
      <c r="F149" s="278"/>
      <c r="G149" s="278"/>
      <c r="H149" s="278"/>
      <c r="I149" s="278"/>
      <c r="J149" s="278"/>
      <c r="K149" s="209"/>
    </row>
    <row r="150" spans="1:11" hidden="1" x14ac:dyDescent="0.2">
      <c r="A150" s="278"/>
      <c r="B150" s="278"/>
      <c r="C150" s="278"/>
      <c r="D150" s="278"/>
      <c r="E150" s="278"/>
      <c r="F150" s="278"/>
      <c r="G150" s="278"/>
      <c r="H150" s="278"/>
      <c r="I150" s="278"/>
      <c r="J150" s="278"/>
      <c r="K150" s="209"/>
    </row>
    <row r="151" spans="1:11" hidden="1" x14ac:dyDescent="0.2">
      <c r="A151" s="278"/>
      <c r="B151" s="278"/>
      <c r="C151" s="278"/>
      <c r="D151" s="278"/>
      <c r="E151" s="278"/>
      <c r="F151" s="278"/>
      <c r="G151" s="278"/>
      <c r="H151" s="278"/>
      <c r="I151" s="278"/>
      <c r="J151" s="278"/>
      <c r="K151" s="209"/>
    </row>
    <row r="152" spans="1:11" hidden="1" x14ac:dyDescent="0.2">
      <c r="A152" s="278"/>
      <c r="B152" s="278"/>
      <c r="C152" s="278"/>
      <c r="D152" s="278"/>
      <c r="E152" s="278"/>
      <c r="F152" s="278"/>
      <c r="G152" s="278"/>
      <c r="H152" s="278"/>
      <c r="I152" s="278"/>
      <c r="J152" s="278"/>
      <c r="K152" s="209"/>
    </row>
    <row r="153" spans="1:11" hidden="1" x14ac:dyDescent="0.2">
      <c r="A153" s="278"/>
      <c r="B153" s="278"/>
      <c r="C153" s="278"/>
      <c r="D153" s="278"/>
      <c r="E153" s="278"/>
      <c r="F153" s="278"/>
      <c r="G153" s="278"/>
      <c r="H153" s="278"/>
      <c r="I153" s="278"/>
      <c r="J153" s="278"/>
      <c r="K153" s="209"/>
    </row>
    <row r="154" spans="1:11" hidden="1" x14ac:dyDescent="0.2">
      <c r="A154" s="278"/>
      <c r="B154" s="278"/>
      <c r="C154" s="278"/>
      <c r="D154" s="278"/>
      <c r="E154" s="278"/>
      <c r="F154" s="278"/>
      <c r="G154" s="278"/>
      <c r="H154" s="278"/>
      <c r="I154" s="278"/>
      <c r="J154" s="278"/>
      <c r="K154" s="209"/>
    </row>
    <row r="155" spans="1:11" hidden="1" x14ac:dyDescent="0.2">
      <c r="A155" s="278"/>
      <c r="B155" s="278"/>
      <c r="C155" s="278"/>
      <c r="D155" s="278"/>
      <c r="E155" s="278"/>
      <c r="F155" s="278"/>
      <c r="G155" s="278"/>
      <c r="H155" s="278"/>
      <c r="I155" s="278"/>
      <c r="J155" s="278"/>
      <c r="K155" s="209"/>
    </row>
    <row r="156" spans="1:11" hidden="1" x14ac:dyDescent="0.2">
      <c r="A156" s="278"/>
      <c r="B156" s="278"/>
      <c r="C156" s="278"/>
      <c r="D156" s="278"/>
      <c r="E156" s="278"/>
      <c r="F156" s="278"/>
      <c r="G156" s="278"/>
      <c r="H156" s="278"/>
      <c r="I156" s="278"/>
      <c r="J156" s="278"/>
      <c r="K156" s="209"/>
    </row>
    <row r="157" spans="1:11" hidden="1" x14ac:dyDescent="0.2">
      <c r="A157" s="278"/>
      <c r="B157" s="278"/>
      <c r="C157" s="278"/>
      <c r="D157" s="278"/>
      <c r="E157" s="278"/>
      <c r="F157" s="278"/>
      <c r="G157" s="278"/>
      <c r="H157" s="278"/>
      <c r="I157" s="278"/>
      <c r="J157" s="278"/>
      <c r="K157" s="209"/>
    </row>
    <row r="158" spans="1:11" hidden="1" x14ac:dyDescent="0.2">
      <c r="A158" s="278"/>
      <c r="B158" s="278"/>
      <c r="C158" s="278"/>
      <c r="D158" s="278"/>
      <c r="E158" s="278"/>
      <c r="F158" s="278"/>
      <c r="G158" s="278"/>
      <c r="H158" s="278"/>
      <c r="I158" s="278"/>
      <c r="J158" s="278"/>
      <c r="K158" s="209"/>
    </row>
    <row r="159" spans="1:11" hidden="1" x14ac:dyDescent="0.2">
      <c r="A159" s="278"/>
      <c r="B159" s="278"/>
      <c r="C159" s="278"/>
      <c r="D159" s="278"/>
      <c r="E159" s="278"/>
      <c r="F159" s="278"/>
      <c r="G159" s="278"/>
      <c r="H159" s="278"/>
      <c r="I159" s="278"/>
      <c r="J159" s="278"/>
      <c r="K159" s="209"/>
    </row>
    <row r="160" spans="1:11" hidden="1" x14ac:dyDescent="0.2">
      <c r="A160" s="278"/>
      <c r="B160" s="278"/>
      <c r="C160" s="278"/>
      <c r="D160" s="278"/>
      <c r="E160" s="278"/>
      <c r="F160" s="278"/>
      <c r="G160" s="278"/>
      <c r="H160" s="278"/>
      <c r="I160" s="278"/>
      <c r="J160" s="278"/>
      <c r="K160" s="209"/>
    </row>
    <row r="161" spans="1:11" hidden="1" x14ac:dyDescent="0.2">
      <c r="A161" s="278"/>
      <c r="B161" s="278"/>
      <c r="C161" s="278"/>
      <c r="D161" s="278"/>
      <c r="E161" s="278"/>
      <c r="F161" s="278"/>
      <c r="G161" s="278"/>
      <c r="H161" s="278"/>
      <c r="I161" s="278"/>
      <c r="J161" s="278"/>
      <c r="K161" s="209"/>
    </row>
    <row r="162" spans="1:11" hidden="1" x14ac:dyDescent="0.2">
      <c r="A162" s="278"/>
      <c r="B162" s="278"/>
      <c r="C162" s="278"/>
      <c r="D162" s="278"/>
      <c r="E162" s="278"/>
      <c r="F162" s="278"/>
      <c r="G162" s="278"/>
      <c r="H162" s="278"/>
      <c r="I162" s="278"/>
      <c r="J162" s="278"/>
      <c r="K162" s="209"/>
    </row>
    <row r="163" spans="1:11" hidden="1" x14ac:dyDescent="0.2">
      <c r="A163" s="278"/>
      <c r="B163" s="278"/>
      <c r="C163" s="278"/>
      <c r="D163" s="278"/>
      <c r="E163" s="278"/>
      <c r="F163" s="278"/>
      <c r="G163" s="278"/>
      <c r="H163" s="278"/>
      <c r="I163" s="278"/>
      <c r="J163" s="278"/>
      <c r="K163" s="209"/>
    </row>
    <row r="164" spans="1:11" hidden="1" x14ac:dyDescent="0.2">
      <c r="A164" s="278"/>
      <c r="B164" s="278"/>
      <c r="C164" s="278"/>
      <c r="D164" s="278"/>
      <c r="E164" s="278"/>
      <c r="F164" s="278"/>
      <c r="G164" s="278"/>
      <c r="H164" s="278"/>
      <c r="I164" s="278"/>
      <c r="J164" s="278"/>
      <c r="K164" s="209"/>
    </row>
    <row r="165" spans="1:11" hidden="1" x14ac:dyDescent="0.2">
      <c r="A165" s="278"/>
      <c r="B165" s="278"/>
      <c r="C165" s="278"/>
      <c r="D165" s="278"/>
      <c r="E165" s="278"/>
      <c r="F165" s="278"/>
      <c r="G165" s="278"/>
      <c r="H165" s="278"/>
      <c r="I165" s="278"/>
      <c r="J165" s="278"/>
      <c r="K165" s="209"/>
    </row>
    <row r="166" spans="1:11" hidden="1" x14ac:dyDescent="0.2">
      <c r="A166" s="278"/>
      <c r="B166" s="278"/>
      <c r="C166" s="278"/>
      <c r="D166" s="278"/>
      <c r="E166" s="278"/>
      <c r="F166" s="278"/>
      <c r="G166" s="278"/>
      <c r="H166" s="278"/>
      <c r="I166" s="278"/>
      <c r="J166" s="278"/>
      <c r="K166" s="209"/>
    </row>
    <row r="167" spans="1:11" hidden="1" x14ac:dyDescent="0.2">
      <c r="A167" s="278"/>
      <c r="B167" s="278"/>
      <c r="C167" s="278"/>
      <c r="D167" s="278"/>
      <c r="E167" s="278"/>
      <c r="F167" s="278"/>
      <c r="G167" s="278"/>
      <c r="H167" s="278"/>
      <c r="I167" s="278"/>
      <c r="J167" s="278"/>
      <c r="K167" s="209"/>
    </row>
    <row r="168" spans="1:11" hidden="1" x14ac:dyDescent="0.2">
      <c r="A168" s="278"/>
      <c r="B168" s="278"/>
      <c r="C168" s="278"/>
      <c r="D168" s="278"/>
      <c r="E168" s="278"/>
      <c r="F168" s="278"/>
      <c r="G168" s="278"/>
      <c r="H168" s="278"/>
      <c r="I168" s="278"/>
      <c r="J168" s="278"/>
      <c r="K168" s="209"/>
    </row>
    <row r="169" spans="1:11" hidden="1" x14ac:dyDescent="0.2">
      <c r="A169" s="278"/>
      <c r="B169" s="278"/>
      <c r="C169" s="278"/>
      <c r="D169" s="278"/>
      <c r="E169" s="278"/>
      <c r="F169" s="278"/>
      <c r="G169" s="278"/>
      <c r="H169" s="278"/>
      <c r="I169" s="278"/>
      <c r="J169" s="278"/>
      <c r="K169" s="209"/>
    </row>
    <row r="170" spans="1:11" hidden="1" x14ac:dyDescent="0.2">
      <c r="A170" s="278"/>
      <c r="B170" s="278"/>
      <c r="C170" s="278"/>
      <c r="D170" s="278"/>
      <c r="E170" s="278"/>
      <c r="F170" s="278"/>
      <c r="G170" s="278"/>
      <c r="H170" s="278"/>
      <c r="I170" s="278"/>
      <c r="J170" s="278"/>
      <c r="K170" s="209"/>
    </row>
    <row r="171" spans="1:11" hidden="1" x14ac:dyDescent="0.2">
      <c r="A171" s="278"/>
      <c r="B171" s="278"/>
      <c r="C171" s="278"/>
      <c r="D171" s="278"/>
      <c r="E171" s="278"/>
      <c r="F171" s="278"/>
      <c r="G171" s="278"/>
      <c r="H171" s="278"/>
      <c r="I171" s="278"/>
      <c r="J171" s="278"/>
      <c r="K171" s="209"/>
    </row>
    <row r="172" spans="1:11" hidden="1" x14ac:dyDescent="0.2">
      <c r="A172" s="278"/>
      <c r="B172" s="278"/>
      <c r="C172" s="278"/>
      <c r="D172" s="278"/>
      <c r="E172" s="278"/>
      <c r="F172" s="278"/>
      <c r="G172" s="278"/>
      <c r="H172" s="278"/>
      <c r="I172" s="278"/>
      <c r="J172" s="278"/>
      <c r="K172" s="209"/>
    </row>
    <row r="173" spans="1:11" hidden="1" x14ac:dyDescent="0.2">
      <c r="A173" s="278"/>
      <c r="B173" s="278"/>
      <c r="C173" s="278"/>
      <c r="D173" s="278"/>
      <c r="E173" s="278"/>
      <c r="F173" s="278"/>
      <c r="G173" s="278"/>
      <c r="H173" s="278"/>
      <c r="I173" s="278"/>
      <c r="J173" s="278"/>
      <c r="K173" s="209"/>
    </row>
    <row r="174" spans="1:11" hidden="1" x14ac:dyDescent="0.2">
      <c r="A174" s="278"/>
      <c r="B174" s="278"/>
      <c r="C174" s="278"/>
      <c r="D174" s="278"/>
      <c r="E174" s="278"/>
      <c r="F174" s="278"/>
      <c r="G174" s="278"/>
      <c r="H174" s="278"/>
      <c r="I174" s="278"/>
      <c r="J174" s="278"/>
      <c r="K174" s="209"/>
    </row>
    <row r="175" spans="1:11" hidden="1" x14ac:dyDescent="0.2">
      <c r="A175" s="278"/>
      <c r="B175" s="278"/>
      <c r="C175" s="278"/>
      <c r="D175" s="278"/>
      <c r="E175" s="278"/>
      <c r="F175" s="278"/>
      <c r="G175" s="278"/>
      <c r="H175" s="278"/>
      <c r="I175" s="278"/>
      <c r="J175" s="278"/>
      <c r="K175" s="209"/>
    </row>
    <row r="176" spans="1:11" hidden="1" x14ac:dyDescent="0.2">
      <c r="A176" s="278"/>
      <c r="B176" s="278"/>
      <c r="C176" s="278"/>
      <c r="D176" s="278"/>
      <c r="E176" s="278"/>
      <c r="F176" s="278"/>
      <c r="G176" s="278"/>
      <c r="H176" s="278"/>
      <c r="I176" s="278"/>
      <c r="J176" s="278"/>
      <c r="K176" s="209"/>
    </row>
    <row r="177" spans="1:11" hidden="1" x14ac:dyDescent="0.2">
      <c r="A177" s="278"/>
      <c r="B177" s="278"/>
      <c r="C177" s="278"/>
      <c r="D177" s="278"/>
      <c r="E177" s="278"/>
      <c r="F177" s="278"/>
      <c r="G177" s="278"/>
      <c r="H177" s="278"/>
      <c r="I177" s="278"/>
      <c r="J177" s="278"/>
      <c r="K177" s="209"/>
    </row>
    <row r="178" spans="1:11" hidden="1" x14ac:dyDescent="0.2">
      <c r="A178" s="278"/>
      <c r="B178" s="278"/>
      <c r="C178" s="278"/>
      <c r="D178" s="278"/>
      <c r="E178" s="278"/>
      <c r="F178" s="278"/>
      <c r="G178" s="278"/>
      <c r="H178" s="278"/>
      <c r="I178" s="278"/>
      <c r="J178" s="278"/>
      <c r="K178" s="209"/>
    </row>
    <row r="179" spans="1:11" hidden="1" x14ac:dyDescent="0.2">
      <c r="A179" s="278"/>
      <c r="B179" s="278"/>
      <c r="C179" s="278"/>
      <c r="D179" s="278"/>
      <c r="E179" s="278"/>
      <c r="F179" s="278"/>
      <c r="G179" s="278"/>
      <c r="H179" s="278"/>
      <c r="I179" s="278"/>
      <c r="J179" s="278"/>
      <c r="K179" s="209"/>
    </row>
    <row r="180" spans="1:11" hidden="1" x14ac:dyDescent="0.2">
      <c r="A180" s="278"/>
      <c r="B180" s="209"/>
      <c r="C180" s="209"/>
      <c r="D180" s="209"/>
      <c r="E180" s="209"/>
      <c r="F180" s="209"/>
      <c r="G180" s="209"/>
      <c r="H180" s="209"/>
      <c r="I180" s="209"/>
      <c r="J180" s="209"/>
      <c r="K180" s="209"/>
    </row>
    <row r="181" spans="1:11" hidden="1" x14ac:dyDescent="0.2">
      <c r="A181" s="209"/>
      <c r="B181" s="209"/>
      <c r="C181" s="209"/>
      <c r="D181" s="209"/>
      <c r="E181" s="209"/>
      <c r="F181" s="209"/>
      <c r="G181" s="209"/>
      <c r="H181" s="209"/>
      <c r="I181" s="209"/>
      <c r="J181" s="209"/>
      <c r="K181" s="209"/>
    </row>
    <row r="182" spans="1:11" hidden="1" x14ac:dyDescent="0.2">
      <c r="A182" s="209"/>
      <c r="B182" s="209"/>
      <c r="C182" s="209"/>
      <c r="D182" s="209"/>
      <c r="E182" s="209"/>
      <c r="F182" s="209"/>
      <c r="G182" s="209"/>
      <c r="H182" s="209"/>
      <c r="I182" s="209"/>
      <c r="J182" s="209"/>
      <c r="K182" s="209"/>
    </row>
    <row r="183" spans="1:11" hidden="1" x14ac:dyDescent="0.2">
      <c r="A183" s="209"/>
      <c r="B183" s="209"/>
      <c r="C183" s="209"/>
      <c r="D183" s="209"/>
      <c r="E183" s="209"/>
      <c r="F183" s="209"/>
      <c r="G183" s="209"/>
      <c r="H183" s="209"/>
      <c r="I183" s="209"/>
      <c r="J183" s="209"/>
      <c r="K183" s="209"/>
    </row>
    <row r="184" spans="1:11" hidden="1" x14ac:dyDescent="0.2">
      <c r="A184" s="209"/>
      <c r="B184" s="209"/>
      <c r="C184" s="209"/>
      <c r="D184" s="209"/>
      <c r="E184" s="209"/>
      <c r="F184" s="209"/>
      <c r="G184" s="209"/>
      <c r="H184" s="209"/>
      <c r="I184" s="209"/>
      <c r="J184" s="209"/>
      <c r="K184" s="209"/>
    </row>
    <row r="185" spans="1:11" hidden="1" x14ac:dyDescent="0.2">
      <c r="A185" s="209"/>
      <c r="B185" s="209"/>
      <c r="C185" s="209"/>
      <c r="D185" s="209"/>
      <c r="E185" s="209"/>
      <c r="F185" s="209"/>
      <c r="G185" s="209"/>
      <c r="H185" s="209"/>
      <c r="I185" s="209"/>
      <c r="J185" s="209"/>
      <c r="K185" s="209"/>
    </row>
    <row r="186" spans="1:11" hidden="1" x14ac:dyDescent="0.2">
      <c r="A186" s="209"/>
      <c r="B186" s="209"/>
      <c r="C186" s="209"/>
      <c r="D186" s="209"/>
      <c r="E186" s="209"/>
      <c r="F186" s="209"/>
      <c r="G186" s="209"/>
      <c r="H186" s="209"/>
      <c r="I186" s="209"/>
      <c r="J186" s="209"/>
      <c r="K186" s="209"/>
    </row>
    <row r="187" spans="1:11" hidden="1" x14ac:dyDescent="0.2">
      <c r="A187" s="209"/>
      <c r="B187" s="209"/>
      <c r="C187" s="209"/>
      <c r="D187" s="209"/>
      <c r="E187" s="209"/>
      <c r="F187" s="209"/>
      <c r="G187" s="209"/>
      <c r="H187" s="209"/>
      <c r="I187" s="209"/>
      <c r="J187" s="209"/>
      <c r="K187" s="209"/>
    </row>
    <row r="188" spans="1:11" hidden="1" x14ac:dyDescent="0.2">
      <c r="A188" s="209"/>
      <c r="B188" s="209"/>
      <c r="C188" s="209"/>
      <c r="D188" s="209"/>
      <c r="E188" s="209"/>
      <c r="F188" s="209"/>
      <c r="G188" s="209"/>
      <c r="H188" s="209"/>
      <c r="I188" s="209"/>
      <c r="J188" s="209"/>
      <c r="K188" s="209"/>
    </row>
    <row r="189" spans="1:11" x14ac:dyDescent="0.2">
      <c r="A189" s="399" t="s">
        <v>402</v>
      </c>
      <c r="B189" s="209"/>
      <c r="C189" s="209"/>
      <c r="D189" s="209"/>
      <c r="E189" s="209"/>
      <c r="F189" s="209"/>
      <c r="G189" s="209"/>
      <c r="H189" s="209"/>
      <c r="I189" s="209"/>
      <c r="J189" s="209"/>
      <c r="K189" s="209"/>
    </row>
    <row r="190" spans="1:11" x14ac:dyDescent="0.2">
      <c r="A190" s="399" t="s">
        <v>400</v>
      </c>
      <c r="B190" s="209"/>
      <c r="C190" s="209"/>
      <c r="D190" s="209"/>
      <c r="E190" s="209"/>
      <c r="F190" s="209"/>
      <c r="G190" s="209"/>
      <c r="H190" s="209"/>
      <c r="I190" s="209"/>
      <c r="J190" s="209"/>
      <c r="K190" s="209"/>
    </row>
    <row r="191" spans="1:11" x14ac:dyDescent="0.2">
      <c r="A191" s="399" t="s">
        <v>401</v>
      </c>
      <c r="B191" s="209"/>
      <c r="C191" s="209"/>
      <c r="D191" s="209"/>
      <c r="E191" s="209"/>
      <c r="F191" s="209"/>
      <c r="G191" s="209"/>
      <c r="H191" s="209"/>
      <c r="I191" s="209"/>
      <c r="J191" s="209"/>
      <c r="K191" s="209"/>
    </row>
    <row r="192" spans="1:11" ht="39.950000000000003" customHeight="1" x14ac:dyDescent="0.2">
      <c r="A192" s="592" t="s">
        <v>393</v>
      </c>
      <c r="B192" s="592"/>
      <c r="C192" s="592"/>
      <c r="D192" s="592"/>
      <c r="E192" s="592"/>
      <c r="F192" s="592"/>
      <c r="G192" s="592"/>
      <c r="H192" s="592"/>
      <c r="I192" s="592"/>
      <c r="J192" s="592"/>
      <c r="K192" s="209"/>
    </row>
    <row r="193" spans="1:11" x14ac:dyDescent="0.2">
      <c r="A193" s="399"/>
      <c r="B193" s="209"/>
      <c r="C193" s="209"/>
      <c r="D193" s="209"/>
      <c r="E193" s="209"/>
      <c r="F193" s="209"/>
      <c r="G193" s="209"/>
      <c r="H193" s="209"/>
      <c r="I193" s="209"/>
      <c r="J193" s="209"/>
      <c r="K193" s="209"/>
    </row>
    <row r="194" spans="1:11" x14ac:dyDescent="0.2">
      <c r="A194" s="281" t="s">
        <v>388</v>
      </c>
      <c r="B194" s="209"/>
      <c r="C194" s="209"/>
      <c r="D194" s="209"/>
      <c r="E194" s="209"/>
      <c r="F194" s="209"/>
      <c r="G194" s="209"/>
      <c r="H194" s="209"/>
      <c r="I194" s="209"/>
      <c r="J194" s="209"/>
      <c r="K194" s="209"/>
    </row>
    <row r="195" spans="1:11" x14ac:dyDescent="0.2">
      <c r="A195" s="281" t="s">
        <v>385</v>
      </c>
    </row>
    <row r="196" spans="1:11" x14ac:dyDescent="0.2">
      <c r="A196" s="106" t="s">
        <v>387</v>
      </c>
    </row>
    <row r="197" spans="1:11" x14ac:dyDescent="0.2">
      <c r="A197" s="106" t="s">
        <v>386</v>
      </c>
    </row>
    <row r="198" spans="1:11" x14ac:dyDescent="0.2"/>
    <row r="199" spans="1:11" x14ac:dyDescent="0.2"/>
    <row r="200" spans="1:11" x14ac:dyDescent="0.2"/>
    <row r="201" spans="1:11" x14ac:dyDescent="0.2"/>
    <row r="202" spans="1:11" x14ac:dyDescent="0.2"/>
    <row r="203" spans="1:11" x14ac:dyDescent="0.2"/>
    <row r="204" spans="1:11" x14ac:dyDescent="0.2"/>
    <row r="205" spans="1:11" x14ac:dyDescent="0.2"/>
    <row r="206" spans="1:11" x14ac:dyDescent="0.2"/>
    <row r="207" spans="1:11" x14ac:dyDescent="0.2"/>
    <row r="208" spans="1:11"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hidden="1" x14ac:dyDescent="0.2"/>
  </sheetData>
  <sheetProtection password="BBBB" sheet="1"/>
  <mergeCells count="19">
    <mergeCell ref="A1:J3"/>
    <mergeCell ref="A112:D113"/>
    <mergeCell ref="A67:D68"/>
    <mergeCell ref="A78:D79"/>
    <mergeCell ref="A80:J88"/>
    <mergeCell ref="A89:I90"/>
    <mergeCell ref="A10:D11"/>
    <mergeCell ref="A101:I102"/>
    <mergeCell ref="A69:J77"/>
    <mergeCell ref="A4:J9"/>
    <mergeCell ref="D37:J38"/>
    <mergeCell ref="A91:J100"/>
    <mergeCell ref="A54:J60"/>
    <mergeCell ref="A192:J192"/>
    <mergeCell ref="A61:J64"/>
    <mergeCell ref="A114:J124"/>
    <mergeCell ref="A125:J127"/>
    <mergeCell ref="A103:J111"/>
    <mergeCell ref="A65:J66"/>
  </mergeCells>
  <phoneticPr fontId="74" type="noConversion"/>
  <pageMargins left="0.75" right="0.5" top="1" bottom="0.5" header="0.5" footer="0.5"/>
  <pageSetup scale="81" fitToHeight="0" orientation="portrait" r:id="rId1"/>
  <headerFooter alignWithMargins="0">
    <oddHeader>&amp;LRock_Chute.xls&amp;RPage &amp;P of 3</oddHeader>
  </headerFooter>
  <rowBreaks count="2" manualBreakCount="2">
    <brk id="48" max="9" man="1"/>
    <brk id="88"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defaultSize="0" print="0" autoFill="0" autoPict="0" macro="[0]!Home_Sheet">
                <anchor moveWithCells="1" sizeWithCells="1">
                  <from>
                    <xdr:col>9</xdr:col>
                    <xdr:colOff>381000</xdr:colOff>
                    <xdr:row>0</xdr:row>
                    <xdr:rowOff>0</xdr:rowOff>
                  </from>
                  <to>
                    <xdr:col>255</xdr:col>
                    <xdr:colOff>9525</xdr:colOff>
                    <xdr:row>2</xdr:row>
                    <xdr:rowOff>0</xdr:rowOff>
                  </to>
                </anchor>
              </controlPr>
            </control>
          </mc:Choice>
        </mc:AlternateContent>
        <mc:AlternateContent xmlns:mc="http://schemas.openxmlformats.org/markup-compatibility/2006">
          <mc:Choice Requires="x14">
            <control shapeId="3077" r:id="rId5" name="Button 5">
              <controlPr defaultSize="0" print="0" autoFill="0" autoPict="0" macro="[0]!Prnt_Readme">
                <anchor moveWithCells="1" sizeWithCells="1">
                  <from>
                    <xdr:col>0</xdr:col>
                    <xdr:colOff>9525</xdr:colOff>
                    <xdr:row>0</xdr:row>
                    <xdr:rowOff>0</xdr:rowOff>
                  </from>
                  <to>
                    <xdr:col>1</xdr:col>
                    <xdr:colOff>742950</xdr:colOff>
                    <xdr:row>2</xdr:row>
                    <xdr:rowOff>28575</xdr:rowOff>
                  </to>
                </anchor>
              </controlPr>
            </control>
          </mc:Choice>
        </mc:AlternateContent>
        <mc:AlternateContent xmlns:mc="http://schemas.openxmlformats.org/markup-compatibility/2006">
          <mc:Choice Requires="x14">
            <control shapeId="3078" r:id="rId6" name="Button 6">
              <controlPr defaultSize="0" print="0" autoFill="0" autoPict="0" macro="[0]!Home_Sheet">
                <anchor moveWithCells="1" sizeWithCells="1">
                  <from>
                    <xdr:col>5</xdr:col>
                    <xdr:colOff>161925</xdr:colOff>
                    <xdr:row>128</xdr:row>
                    <xdr:rowOff>152400</xdr:rowOff>
                  </from>
                  <to>
                    <xdr:col>7</xdr:col>
                    <xdr:colOff>428625</xdr:colOff>
                    <xdr:row>130</xdr:row>
                    <xdr:rowOff>85725</xdr:rowOff>
                  </to>
                </anchor>
              </controlPr>
            </control>
          </mc:Choice>
        </mc:AlternateContent>
        <mc:AlternateContent xmlns:mc="http://schemas.openxmlformats.org/markup-compatibility/2006">
          <mc:Choice Requires="x14">
            <control shapeId="3081" r:id="rId7" name="Button 9">
              <controlPr defaultSize="0" print="0" autoFill="0" autoPict="0" macro="[0]!Plansheet">
                <anchor moveWithCells="1" sizeWithCells="1">
                  <from>
                    <xdr:col>10</xdr:col>
                    <xdr:colOff>200025</xdr:colOff>
                    <xdr:row>2</xdr:row>
                    <xdr:rowOff>9525</xdr:rowOff>
                  </from>
                  <to>
                    <xdr:col>255</xdr:col>
                    <xdr:colOff>0</xdr:colOff>
                    <xdr:row>3</xdr:row>
                    <xdr:rowOff>133350</xdr:rowOff>
                  </to>
                </anchor>
              </controlPr>
            </control>
          </mc:Choice>
        </mc:AlternateContent>
        <mc:AlternateContent xmlns:mc="http://schemas.openxmlformats.org/markup-compatibility/2006">
          <mc:Choice Requires="x14">
            <control shapeId="3082" r:id="rId8" name="Button 10">
              <controlPr defaultSize="0" print="0" autoFill="0" autoPict="0" macro="[0]!Plansheet">
                <anchor moveWithCells="1" sizeWithCells="1">
                  <from>
                    <xdr:col>5</xdr:col>
                    <xdr:colOff>762000</xdr:colOff>
                    <xdr:row>130</xdr:row>
                    <xdr:rowOff>104775</xdr:rowOff>
                  </from>
                  <to>
                    <xdr:col>7</xdr:col>
                    <xdr:colOff>419100</xdr:colOff>
                    <xdr:row>131</xdr:row>
                    <xdr:rowOff>180975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ns:customPropertyEditors xmlns:tns="http://schemas.microsoft.com/office/2006/customDocumentInformationPanel">
  <tns:showOnOpen>false</tns:showOnOpen>
  <tns:defaultPropertyEditorNamespace>Standard properties</tns:defaultPropertyEditorNamespace>
</tns:customPropertyEditors>
</file>

<file path=customXml/itemProps1.xml><?xml version="1.0" encoding="utf-8"?>
<ds:datastoreItem xmlns:ds="http://schemas.openxmlformats.org/officeDocument/2006/customXml" ds:itemID="{047C498A-E65A-471D-BE3D-C45229CF5408}">
  <ds:schemaRefs>
    <ds:schemaRef ds:uri="http://schemas.microsoft.com/office/2006/customDocumentInformationPan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30</vt:i4>
      </vt:variant>
    </vt:vector>
  </HeadingPairs>
  <TitlesOfParts>
    <vt:vector size="35" baseType="lpstr">
      <vt:lpstr>Design Data</vt:lpstr>
      <vt:lpstr>Plan Sheet</vt:lpstr>
      <vt:lpstr>Plan</vt:lpstr>
      <vt:lpstr>Calculations</vt:lpstr>
      <vt:lpstr>Help</vt:lpstr>
      <vt:lpstr>Bwc</vt:lpstr>
      <vt:lpstr>Bwi</vt:lpstr>
      <vt:lpstr>Bwo</vt:lpstr>
      <vt:lpstr>Cd</vt:lpstr>
      <vt:lpstr>Cvn</vt:lpstr>
      <vt:lpstr>d</vt:lpstr>
      <vt:lpstr>drop</vt:lpstr>
      <vt:lpstr>Hd</vt:lpstr>
      <vt:lpstr>high</vt:lpstr>
      <vt:lpstr>Hp</vt:lpstr>
      <vt:lpstr>mc</vt:lpstr>
      <vt:lpstr>mi</vt:lpstr>
      <vt:lpstr>mo</vt:lpstr>
      <vt:lpstr>ni</vt:lpstr>
      <vt:lpstr>no</vt:lpstr>
      <vt:lpstr>Calculations!Print_Area</vt:lpstr>
      <vt:lpstr>'Design Data'!Print_Area</vt:lpstr>
      <vt:lpstr>Help!Print_Area</vt:lpstr>
      <vt:lpstr>Plan!Print_Area</vt:lpstr>
      <vt:lpstr>'Plan Sheet'!Print_Area</vt:lpstr>
      <vt:lpstr>Calculations!Print_Titles</vt:lpstr>
      <vt:lpstr>Help!Print_Titles</vt:lpstr>
      <vt:lpstr>Qhigh</vt:lpstr>
      <vt:lpstr>Qlow</vt:lpstr>
      <vt:lpstr>Sc</vt:lpstr>
      <vt:lpstr>Si</vt:lpstr>
      <vt:lpstr>So</vt:lpstr>
      <vt:lpstr>Tw</vt:lpstr>
      <vt:lpstr>Vo</vt:lpstr>
      <vt:lpstr>yc</vt:lpstr>
    </vt:vector>
  </TitlesOfParts>
  <Company>Compaq Computer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Lorenz</dc:creator>
  <cp:lastModifiedBy>Cecelia Sakry</cp:lastModifiedBy>
  <cp:lastPrinted>2011-12-02T14:05:43Z</cp:lastPrinted>
  <dcterms:created xsi:type="dcterms:W3CDTF">1999-09-20T16:38:18Z</dcterms:created>
  <dcterms:modified xsi:type="dcterms:W3CDTF">2021-01-08T16:24:18Z</dcterms:modified>
</cp:coreProperties>
</file>